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250" windowHeight="5625" activeTab="7"/>
  </bookViews>
  <sheets>
    <sheet name="Plan1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Conclusão" sheetId="8" r:id="rId8"/>
  </sheets>
  <definedNames>
    <definedName name="_xlnm.Print_Area" localSheetId="2">'02'!$A$1:$O$95</definedName>
    <definedName name="_xlnm.Print_Area" localSheetId="3">'03'!$A$1:$G$25</definedName>
    <definedName name="_xlnm.Print_Area" localSheetId="4">'04'!$A$1:$G$30</definedName>
    <definedName name="_xlnm.Print_Area" localSheetId="5">'05'!$A$1:$K$41</definedName>
    <definedName name="_xlnm.Print_Area" localSheetId="7">'Conclusão'!$A$1:$G$65</definedName>
    <definedName name="_xlnm.Print_Titles" localSheetId="1">'01'!$1:$19</definedName>
    <definedName name="_xlnm.Print_Titles" localSheetId="2">'02'!$1:$22</definedName>
    <definedName name="_xlnm.Print_Titles" localSheetId="6">'06'!$1:$21</definedName>
  </definedNames>
  <calcPr fullCalcOnLoad="1" fullPrecision="0"/>
</workbook>
</file>

<file path=xl/sharedStrings.xml><?xml version="1.0" encoding="utf-8"?>
<sst xmlns="http://schemas.openxmlformats.org/spreadsheetml/2006/main" count="679" uniqueCount="221">
  <si>
    <t>-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</si>
  <si>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</si>
  <si>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</si>
  <si>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</si>
  <si>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</si>
  <si>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</si>
  <si>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</si>
  <si>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</si>
  <si>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</si>
  <si>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Mês/Ano</t>
  </si>
  <si>
    <t>Salário</t>
  </si>
  <si>
    <t>Coeficiente</t>
  </si>
  <si>
    <t>Carga</t>
  </si>
  <si>
    <t>(C.2 x C.3)</t>
  </si>
  <si>
    <t>(C.4 x C.5)</t>
  </si>
  <si>
    <t>$</t>
  </si>
  <si>
    <t>( 9 )</t>
  </si>
  <si>
    <t>Principal</t>
  </si>
  <si>
    <t>Subtotal</t>
  </si>
  <si>
    <t>Juros</t>
  </si>
  <si>
    <t>Valor</t>
  </si>
  <si>
    <t>Total</t>
  </si>
  <si>
    <t>Apurado</t>
  </si>
  <si>
    <t>Acumulado</t>
  </si>
  <si>
    <t>Simples</t>
  </si>
  <si>
    <t>dos</t>
  </si>
  <si>
    <t>Principal,</t>
  </si>
  <si>
    <t>do Débito</t>
  </si>
  <si>
    <t>Corrigido</t>
  </si>
  <si>
    <t xml:space="preserve">12% A.A. </t>
  </si>
  <si>
    <t>Cor. Monet.</t>
  </si>
  <si>
    <t>Trabalhista</t>
  </si>
  <si>
    <t xml:space="preserve">art. 39 - Lei </t>
  </si>
  <si>
    <t>e Juros</t>
  </si>
  <si>
    <t xml:space="preserve"> 8.177/91 de</t>
  </si>
  <si>
    <t>devidos</t>
  </si>
  <si>
    <t>em R$</t>
  </si>
  <si>
    <t>CONCLUSÃO</t>
  </si>
  <si>
    <t>Horária</t>
  </si>
  <si>
    <t>VALORES</t>
  </si>
  <si>
    <t>APURADOS</t>
  </si>
  <si>
    <t>(C.4 + C.6)</t>
  </si>
  <si>
    <t>ESTIMATIVA DE VALORES RECEBIDOS PARA DESCONTO:</t>
  </si>
  <si>
    <t>SUBTOTAL.......................................................................</t>
  </si>
  <si>
    <t>Reclamada</t>
  </si>
  <si>
    <t>PODER JUDICIÁRIO FEDERAL - JUSTIÇA DO TRABALHO</t>
  </si>
  <si>
    <t xml:space="preserve">TABELA ÚNICA PARA ATUALIZAÇÃO DE DÉBITOS TRABALHISTAS </t>
  </si>
  <si>
    <t>ATÉ 31 DE AGOSTO DE 2014 - PARA 1º DE SETEMBRO DE 2014*</t>
  </si>
  <si>
    <r>
      <t xml:space="preserve">*TR prefixada de 1º agosto/2014 a 1º setembro/2014 (Banco Central) = </t>
    </r>
    <r>
      <rPr>
        <b/>
        <sz val="14"/>
        <color indexed="14"/>
        <rFont val="Calibri"/>
        <family val="2"/>
      </rPr>
      <t>0,06020%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</si>
  <si>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</si>
  <si>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</si>
  <si>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</si>
  <si>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</si>
  <si>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</si>
  <si>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</si>
  <si>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</si>
  <si>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</si>
  <si>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</si>
  <si>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</si>
  <si>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</si>
  <si>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</si>
  <si>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( 10 )</t>
  </si>
  <si>
    <t>( 11 )</t>
  </si>
  <si>
    <t>( 12 )</t>
  </si>
  <si>
    <t>( 13 )</t>
  </si>
  <si>
    <t>( 14 )</t>
  </si>
  <si>
    <t xml:space="preserve">           DISPENSA IMOTIVADA E A EFETIVA REINTEGRAÇÃO NO EMPREGO COM GARANTIA DE TODOS OS REAJUSTES SALARIAIS E CONVENCIONAIS DA CATEGORIA</t>
  </si>
  <si>
    <t>Indenização</t>
  </si>
  <si>
    <t>Juros Simples</t>
  </si>
  <si>
    <t>Acumulado do</t>
  </si>
  <si>
    <t>Débito Traba-</t>
  </si>
  <si>
    <t>lhista à partir</t>
  </si>
  <si>
    <t>Mensal</t>
  </si>
  <si>
    <t>Reajustado</t>
  </si>
  <si>
    <t>Correção</t>
  </si>
  <si>
    <t xml:space="preserve">dos </t>
  </si>
  <si>
    <t>Monetária</t>
  </si>
  <si>
    <t>Monetária e</t>
  </si>
  <si>
    <t>Vigente em</t>
  </si>
  <si>
    <t xml:space="preserve">Total </t>
  </si>
  <si>
    <r>
      <t xml:space="preserve">Título: </t>
    </r>
    <r>
      <rPr>
        <b/>
        <sz val="8"/>
        <rFont val="Tahoma"/>
        <family val="2"/>
      </rPr>
      <t>INDENIZAÇÃO POR DANOS ESTÉTICOS</t>
    </r>
  </si>
  <si>
    <t>Valor da</t>
  </si>
  <si>
    <t>determinada</t>
  </si>
  <si>
    <t>(C.6 % C.7)</t>
  </si>
  <si>
    <t>(C.6 + C.8)</t>
  </si>
  <si>
    <t xml:space="preserve">                                           CONTEÚDO</t>
  </si>
  <si>
    <t xml:space="preserve">      - CORREÇÃO MONETÁRIA (Anexo 02)..................................................................…</t>
  </si>
  <si>
    <t xml:space="preserve">      - JUROS  (Anexo 02)..................................................................…</t>
  </si>
  <si>
    <t xml:space="preserve">      - CORREÇÃO MONETÁRIA (Anexo 03)..................................................................…</t>
  </si>
  <si>
    <t xml:space="preserve">      - JUROS  (Anexo 03)..................................................................…</t>
  </si>
  <si>
    <t>V    - VALORES APURADOS E ATUALIZADOS PARA</t>
  </si>
  <si>
    <t>...................................................................................................</t>
  </si>
  <si>
    <r>
      <t xml:space="preserve">Título: </t>
    </r>
    <r>
      <rPr>
        <b/>
        <sz val="8"/>
        <rFont val="Tahoma"/>
        <family val="2"/>
      </rPr>
      <t xml:space="preserve">PENSÃO MENSAL NO IMPORTE DE 30% DO ÚLTIMO SALÁRIO PERCEBIDO PELO AUTOR OBSERVADOS OS REAJUSTES </t>
    </r>
  </si>
  <si>
    <t xml:space="preserve">           LEGAIS E NORMATIVOS DA CATEGORIA, TENDO POR INÍCIO A DATA DE 07/08/2008 E TERMO FINAL QUANDO O </t>
  </si>
  <si>
    <r>
      <t>Título:</t>
    </r>
    <r>
      <rPr>
        <b/>
        <sz val="8"/>
        <rFont val="Tahoma"/>
        <family val="2"/>
      </rPr>
      <t xml:space="preserve"> PAGAMENTO A TÍTULO DE INDENIZAÇÃO OS VALORES EQUIVALENTES À SALÁRIO, 13º SALÁRIO E FÉRIAS + 1/3 DO PERÍODO COMPREENDIDO ENTRE A </t>
    </r>
  </si>
  <si>
    <r>
      <t>Título:</t>
    </r>
    <r>
      <rPr>
        <b/>
        <sz val="8"/>
        <rFont val="Tahoma"/>
        <family val="2"/>
      </rPr>
      <t xml:space="preserve"> INDENIZAÇÃO POR DANOS MORAIS E FÍSICOS</t>
    </r>
  </si>
  <si>
    <t>conforme</t>
  </si>
  <si>
    <r>
      <t>Título:</t>
    </r>
    <r>
      <rPr>
        <b/>
        <sz val="8"/>
        <rFont val="Tahoma"/>
        <family val="2"/>
      </rPr>
      <t xml:space="preserve"> EVOLUÇÃO SALARIAL</t>
    </r>
  </si>
  <si>
    <t>pela</t>
  </si>
  <si>
    <r>
      <t>Admissão:</t>
    </r>
    <r>
      <rPr>
        <b/>
        <sz val="8"/>
        <rFont val="Tahoma"/>
        <family val="2"/>
      </rPr>
      <t xml:space="preserve"> 06/03/2006 </t>
    </r>
    <r>
      <rPr>
        <sz val="8"/>
        <rFont val="Tahoma"/>
        <family val="2"/>
      </rPr>
      <t xml:space="preserve">          Demissão:</t>
    </r>
    <r>
      <rPr>
        <b/>
        <sz val="8"/>
        <rFont val="Tahoma"/>
        <family val="2"/>
      </rPr>
      <t xml:space="preserve"> 22/10/2010</t>
    </r>
    <r>
      <rPr>
        <sz val="8"/>
        <rFont val="Tahoma"/>
        <family val="2"/>
      </rPr>
      <t xml:space="preserve">          Nascimento: </t>
    </r>
    <r>
      <rPr>
        <b/>
        <sz val="8"/>
        <rFont val="Tahoma"/>
        <family val="2"/>
      </rPr>
      <t>20/07/1979</t>
    </r>
  </si>
  <si>
    <t>Índice</t>
  </si>
  <si>
    <t xml:space="preserve">de </t>
  </si>
  <si>
    <t>Reajuste</t>
  </si>
  <si>
    <t xml:space="preserve">Salário </t>
  </si>
  <si>
    <t xml:space="preserve">Mensal </t>
  </si>
  <si>
    <t>do Reajuste</t>
  </si>
  <si>
    <t>Anexo 1</t>
  </si>
  <si>
    <t>Salarial</t>
  </si>
  <si>
    <t>Compensação dos</t>
  </si>
  <si>
    <t>Valores Recebidos</t>
  </si>
  <si>
    <t>à Título de Aviso</t>
  </si>
  <si>
    <t>Prévio, 40% FGTS</t>
  </si>
  <si>
    <t xml:space="preserve">13º </t>
  </si>
  <si>
    <t>17/12/2010 até</t>
  </si>
  <si>
    <t>01/09/2014</t>
  </si>
  <si>
    <t>e Valores Pagos</t>
  </si>
  <si>
    <t>na r.Sentença</t>
  </si>
  <si>
    <t>cfm. r.Sentença</t>
  </si>
  <si>
    <t xml:space="preserve">cfm. </t>
  </si>
  <si>
    <t>r.Sentença</t>
  </si>
  <si>
    <t>autos</t>
  </si>
  <si>
    <t>Férias +</t>
  </si>
  <si>
    <t>1/3</t>
  </si>
  <si>
    <t>cfm.</t>
  </si>
  <si>
    <t>em 07/07/2014</t>
  </si>
  <si>
    <t>Danos Estéticos</t>
  </si>
  <si>
    <t>Danos Morais e Físicos</t>
  </si>
  <si>
    <t>do Arbitramento</t>
  </si>
  <si>
    <t>(C.5 % C.6)</t>
  </si>
  <si>
    <t>(C.6 % 30)</t>
  </si>
  <si>
    <t>Percentual de</t>
  </si>
  <si>
    <t>Pensão Mensal</t>
  </si>
  <si>
    <t xml:space="preserve">30% cfm. </t>
  </si>
  <si>
    <t xml:space="preserve"> r.Sentença fls.</t>
  </si>
  <si>
    <t>até</t>
  </si>
  <si>
    <t xml:space="preserve">Pensão </t>
  </si>
  <si>
    <r>
      <rPr>
        <b/>
        <sz val="8"/>
        <rFont val="Tahoma"/>
        <family val="2"/>
      </rPr>
      <t xml:space="preserve">I  </t>
    </r>
    <r>
      <rPr>
        <sz val="8"/>
        <rFont val="Tahoma"/>
        <family val="2"/>
      </rPr>
      <t xml:space="preserve">   - INDENIZAÇÃO PELA REINTEGRAÇÃO (Anexo 02).....................................................................</t>
    </r>
  </si>
  <si>
    <r>
      <t>II</t>
    </r>
    <r>
      <rPr>
        <sz val="8"/>
        <rFont val="Tahoma"/>
        <family val="2"/>
      </rPr>
      <t xml:space="preserve">   - INDENIZAÇÃO POR DANOS ESTÉTICOS (Anexo 03)..................................................................…</t>
    </r>
  </si>
  <si>
    <r>
      <rPr>
        <b/>
        <sz val="8"/>
        <rFont val="Tahoma"/>
        <family val="2"/>
      </rPr>
      <t>III</t>
    </r>
    <r>
      <rPr>
        <sz val="8"/>
        <rFont val="Tahoma"/>
        <family val="2"/>
      </rPr>
      <t xml:space="preserve">  - INDENIZAÇÃO POR DANOS MORAIS E FÍSICOS - (Anexo 04)..................................................................…</t>
    </r>
  </si>
  <si>
    <t xml:space="preserve">      - CORREÇÃO MONETÁRIA (Anexo 04)..................................................................…</t>
  </si>
  <si>
    <t xml:space="preserve">      - JUROS  (Anexo 04)..................................................................…</t>
  </si>
  <si>
    <r>
      <t>IV</t>
    </r>
    <r>
      <rPr>
        <sz val="8"/>
        <rFont val="Tahoma"/>
        <family val="2"/>
      </rPr>
      <t xml:space="preserve">  - PENSÃO MENSAL  (Anexo 05)..................................................................…</t>
    </r>
  </si>
  <si>
    <t xml:space="preserve">         (Nascimento: 20/07/1979, até completar 70 anos de idade =&gt; 20/07/2049)</t>
  </si>
  <si>
    <t>Aviso Prévio..........................................................................................</t>
  </si>
  <si>
    <r>
      <t>Admissão:</t>
    </r>
    <r>
      <rPr>
        <b/>
        <sz val="8"/>
        <rFont val="Tahoma"/>
        <family val="2"/>
      </rPr>
      <t xml:space="preserve"> 06/03/2006 </t>
    </r>
    <r>
      <rPr>
        <sz val="8"/>
        <rFont val="Tahoma"/>
        <family val="2"/>
      </rPr>
      <t xml:space="preserve">               Demissão:</t>
    </r>
    <r>
      <rPr>
        <b/>
        <sz val="8"/>
        <rFont val="Tahoma"/>
        <family val="2"/>
      </rPr>
      <t xml:space="preserve"> 22/10/2010</t>
    </r>
    <r>
      <rPr>
        <sz val="8"/>
        <rFont val="Tahoma"/>
        <family val="2"/>
      </rPr>
      <t xml:space="preserve">                    Nascimento: </t>
    </r>
    <r>
      <rPr>
        <b/>
        <sz val="8"/>
        <rFont val="Tahoma"/>
        <family val="2"/>
      </rPr>
      <t xml:space="preserve">20/07/1979              </t>
    </r>
    <r>
      <rPr>
        <sz val="8"/>
        <rFont val="Tahoma"/>
        <family val="2"/>
      </rPr>
      <t xml:space="preserve"> Ajuizamento</t>
    </r>
    <r>
      <rPr>
        <b/>
        <sz val="8"/>
        <rFont val="Tahoma"/>
        <family val="2"/>
      </rPr>
      <t>: 17/12/2010</t>
    </r>
  </si>
  <si>
    <r>
      <t>Admissão:</t>
    </r>
    <r>
      <rPr>
        <b/>
        <sz val="8"/>
        <rFont val="Tahoma"/>
        <family val="2"/>
      </rPr>
      <t xml:space="preserve"> 06/03/2006 </t>
    </r>
    <r>
      <rPr>
        <sz val="8"/>
        <rFont val="Tahoma"/>
        <family val="2"/>
      </rPr>
      <t xml:space="preserve">       Demissão:</t>
    </r>
    <r>
      <rPr>
        <b/>
        <sz val="8"/>
        <rFont val="Tahoma"/>
        <family val="2"/>
      </rPr>
      <t xml:space="preserve"> 22/10/2010</t>
    </r>
    <r>
      <rPr>
        <sz val="8"/>
        <rFont val="Tahoma"/>
        <family val="2"/>
      </rPr>
      <t xml:space="preserve">           Nascimento: </t>
    </r>
    <r>
      <rPr>
        <b/>
        <sz val="8"/>
        <rFont val="Tahoma"/>
        <family val="2"/>
      </rPr>
      <t xml:space="preserve">20/07/1979      </t>
    </r>
    <r>
      <rPr>
        <sz val="8"/>
        <rFont val="Tahoma"/>
        <family val="2"/>
      </rPr>
      <t xml:space="preserve"> Ajuizamento</t>
    </r>
    <r>
      <rPr>
        <b/>
        <sz val="8"/>
        <rFont val="Tahoma"/>
        <family val="2"/>
      </rPr>
      <t>: 17/12/2010</t>
    </r>
  </si>
  <si>
    <r>
      <t>Admissão:</t>
    </r>
    <r>
      <rPr>
        <b/>
        <sz val="8"/>
        <rFont val="Tahoma"/>
        <family val="2"/>
      </rPr>
      <t xml:space="preserve"> 06/03/2006 </t>
    </r>
    <r>
      <rPr>
        <sz val="8"/>
        <rFont val="Tahoma"/>
        <family val="2"/>
      </rPr>
      <t xml:space="preserve">        Demissão:</t>
    </r>
    <r>
      <rPr>
        <b/>
        <sz val="8"/>
        <rFont val="Tahoma"/>
        <family val="2"/>
      </rPr>
      <t xml:space="preserve"> 22/10/2010</t>
    </r>
    <r>
      <rPr>
        <sz val="8"/>
        <rFont val="Tahoma"/>
        <family val="2"/>
      </rPr>
      <t xml:space="preserve">          Nascimento: </t>
    </r>
    <r>
      <rPr>
        <b/>
        <sz val="8"/>
        <rFont val="Tahoma"/>
        <family val="2"/>
      </rPr>
      <t xml:space="preserve">20/07/1979        </t>
    </r>
    <r>
      <rPr>
        <sz val="8"/>
        <rFont val="Tahoma"/>
        <family val="2"/>
      </rPr>
      <t xml:space="preserve"> Ajuizamento</t>
    </r>
    <r>
      <rPr>
        <b/>
        <sz val="8"/>
        <rFont val="Tahoma"/>
        <family val="2"/>
      </rPr>
      <t>: 17/12/2010</t>
    </r>
  </si>
  <si>
    <t xml:space="preserve">FGTS </t>
  </si>
  <si>
    <t>Devido</t>
  </si>
  <si>
    <t>VI   - FGTS ATUALIZADO PARA DEPÓSITO EM CONTA VINCULADA</t>
  </si>
  <si>
    <t>( 15 )</t>
  </si>
  <si>
    <t>( 16 )</t>
  </si>
  <si>
    <t>Somatória</t>
  </si>
  <si>
    <t>Multa 40% do FGTS - fls. 132 documentos</t>
  </si>
  <si>
    <t>Aviso Prévio - fls. 33 dos autos</t>
  </si>
  <si>
    <t>Somatória dos valores à serem  descontados</t>
  </si>
  <si>
    <t>Valores atualizados à serem descontados</t>
  </si>
  <si>
    <t>por Idênticos</t>
  </si>
  <si>
    <t>Títulos R.Sentença</t>
  </si>
  <si>
    <t xml:space="preserve">17/12/2010 </t>
  </si>
  <si>
    <t>(C.9 * 8%)</t>
  </si>
  <si>
    <t xml:space="preserve">atualizado </t>
  </si>
  <si>
    <t>(C.11*C.12)</t>
  </si>
  <si>
    <t>(C.13%C.14)</t>
  </si>
  <si>
    <t>(C.13+C.15)</t>
  </si>
  <si>
    <t>Multa de 40% FGTS...</t>
  </si>
  <si>
    <t>Cálculo</t>
  </si>
  <si>
    <t>Corr. Monet.</t>
  </si>
  <si>
    <t>Último Salário</t>
  </si>
  <si>
    <t>constante na Rescisão</t>
  </si>
  <si>
    <t>e Peça Inicial</t>
  </si>
  <si>
    <t>percebido pelo Autor</t>
  </si>
  <si>
    <t>Valor Remuneração</t>
  </si>
  <si>
    <t>Mensal.</t>
  </si>
  <si>
    <t>Quantidade meses</t>
  </si>
  <si>
    <t>restantes para</t>
  </si>
  <si>
    <t xml:space="preserve">o Reclamado </t>
  </si>
  <si>
    <t>completar 70 anos</t>
  </si>
  <si>
    <t>à 20/07/2049</t>
  </si>
  <si>
    <t>de 07/08/2008</t>
  </si>
  <si>
    <t>Quantidade dias</t>
  </si>
  <si>
    <t xml:space="preserve">Débito </t>
  </si>
  <si>
    <t>Trabalhista de</t>
  </si>
  <si>
    <t>Agosto/2008 à</t>
  </si>
  <si>
    <t>Reclamante em</t>
  </si>
  <si>
    <t>Devida ao</t>
  </si>
  <si>
    <t xml:space="preserve">           RECLAMANTE ATINGIR A IDADE DE 70 ANOS QUE SE DARÁ EM 20/07/2049 À SER QUITADA EM PARCELA ÚNICA (Art. 950 C.C.)</t>
  </si>
  <si>
    <t>(C.4+C.5+C.6)</t>
  </si>
  <si>
    <t>R.Sentença</t>
  </si>
  <si>
    <t>fls.</t>
  </si>
  <si>
    <t>(C.09 x C.10)</t>
  </si>
  <si>
    <t>(C.11 % C.12)</t>
  </si>
  <si>
    <t>(C.11 + C.13)</t>
  </si>
  <si>
    <t xml:space="preserve">Base </t>
  </si>
  <si>
    <t>FGTS</t>
  </si>
  <si>
    <r>
      <t>Título:</t>
    </r>
    <r>
      <rPr>
        <b/>
        <sz val="8"/>
        <rFont val="Tahoma"/>
        <family val="2"/>
      </rPr>
      <t xml:space="preserve"> FGTS DEVIDO SOBRE O VALOR CORRESPONDENTE AO SALÁRIO, DO PERÍODO COMPREENDIDO ENTRE A DISPENSA IMOTIVADA E A EFETIVA</t>
    </r>
  </si>
  <si>
    <t xml:space="preserve">           REINTEGRAÇÃO NO EMPREGO, DEVENDO SER DEPOSITADO NA CONTA VINCULADA DO AUTOR.</t>
  </si>
  <si>
    <t xml:space="preserve">          EM 01/09/2014 (Anexo 06)...........................................................................................</t>
  </si>
  <si>
    <r>
      <t>Admissão:</t>
    </r>
    <r>
      <rPr>
        <b/>
        <sz val="8"/>
        <rFont val="Tahoma"/>
        <family val="2"/>
      </rPr>
      <t xml:space="preserve"> 06/03/2006 </t>
    </r>
    <r>
      <rPr>
        <sz val="8"/>
        <rFont val="Tahoma"/>
        <family val="2"/>
      </rPr>
      <t xml:space="preserve">      Demissão:</t>
    </r>
    <r>
      <rPr>
        <b/>
        <sz val="8"/>
        <rFont val="Tahoma"/>
        <family val="2"/>
      </rPr>
      <t xml:space="preserve"> 22/10/2010</t>
    </r>
    <r>
      <rPr>
        <sz val="8"/>
        <rFont val="Tahoma"/>
        <family val="2"/>
      </rPr>
      <t xml:space="preserve">         Nascimento: </t>
    </r>
    <r>
      <rPr>
        <b/>
        <sz val="8"/>
        <rFont val="Tahoma"/>
        <family val="2"/>
      </rPr>
      <t xml:space="preserve">20/07/1979      </t>
    </r>
    <r>
      <rPr>
        <sz val="8"/>
        <rFont val="Tahoma"/>
        <family val="2"/>
      </rPr>
      <t xml:space="preserve"> Ajuizamento</t>
    </r>
    <r>
      <rPr>
        <b/>
        <sz val="8"/>
        <rFont val="Tahoma"/>
        <family val="2"/>
      </rPr>
      <t>: 17/12/2010</t>
    </r>
  </si>
  <si>
    <t xml:space="preserve">      - SUB TOTAL (Anexo 02)....................................................................................................................…</t>
  </si>
  <si>
    <t xml:space="preserve">      - SUB TOTAL (Anexo 03).............................................................................................................…</t>
  </si>
  <si>
    <t xml:space="preserve">      - SUB TOTAL (Anexo 04)........................................................................................................................…</t>
  </si>
  <si>
    <t xml:space="preserve">      - SUB TOTAL (Anexo 05)........................................................................................................................…</t>
  </si>
  <si>
    <t>"Todos os direitos reservados à Sentença Assessoria"</t>
  </si>
  <si>
    <t>www.sentenca.com.br</t>
  </si>
  <si>
    <t xml:space="preserve">          "Planilha elaborada pela equipe do Escritório Sentença Assessoria"</t>
  </si>
  <si>
    <r>
      <t xml:space="preserve">Reclamante: </t>
    </r>
    <r>
      <rPr>
        <b/>
        <sz val="8"/>
        <rFont val="Tahoma"/>
        <family val="2"/>
      </rPr>
      <t>xxxxxxxxxx</t>
    </r>
  </si>
  <si>
    <r>
      <t xml:space="preserve">Reclamada: </t>
    </r>
    <r>
      <rPr>
        <b/>
        <sz val="8"/>
        <rFont val="Tahoma"/>
        <family val="2"/>
      </rPr>
      <t>xxxxxxxxxx</t>
    </r>
  </si>
  <si>
    <r>
      <t xml:space="preserve">Processo: </t>
    </r>
    <r>
      <rPr>
        <b/>
        <sz val="8"/>
        <rFont val="Tahoma"/>
        <family val="2"/>
      </rPr>
      <t>xxxxxxxxxx</t>
    </r>
    <r>
      <rPr>
        <sz val="8"/>
        <rFont val="Tahoma"/>
        <family val="2"/>
      </rPr>
      <t xml:space="preserve"> - xxxª Vara do Trabalho de </t>
    </r>
    <r>
      <rPr>
        <b/>
        <sz val="8"/>
        <rFont val="Tahoma"/>
        <family val="2"/>
      </rPr>
      <t>xxxxxxxxxx</t>
    </r>
  </si>
  <si>
    <t>fls. Xxxx</t>
  </si>
  <si>
    <t>xxxx</t>
  </si>
  <si>
    <t>fls. xxxx autos</t>
  </si>
  <si>
    <t xml:space="preserve">                                                        "Planilha elaborada pela equipe do Escritório Sentença Assessoria"</t>
  </si>
  <si>
    <t>(Constante às fls.xxxx dos autos)</t>
  </si>
  <si>
    <t>(Constante às fls.xxxx documentos)</t>
  </si>
  <si>
    <t xml:space="preserve">                  "Planilha elaborada pela equipe do Escritório Sentença Assessoria"</t>
  </si>
  <si>
    <t>fls. xxxxx autos</t>
  </si>
  <si>
    <t xml:space="preserve">                     "Planilha elaborada pela equipe do Escritório Sentença Assessoria"</t>
  </si>
  <si>
    <t xml:space="preserve">                                                "Planilha elaborada pela equipe do Escritório Sentença Assessoria"</t>
  </si>
  <si>
    <t xml:space="preserve"> xxx autos</t>
  </si>
  <si>
    <t xml:space="preserve">                                                           "Planilha elaborada pela equipe do Escritório Sentença Assessoria"</t>
  </si>
</sst>
</file>

<file path=xl/styles.xml><?xml version="1.0" encoding="utf-8"?>
<styleSheet xmlns="http://schemas.openxmlformats.org/spreadsheetml/2006/main">
  <numFmts count="5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00000_);_(* \(#,##0.000000\);_(* &quot;-&quot;??_);_(@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00000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????_);_(@_)"/>
    <numFmt numFmtId="197" formatCode="0.0%"/>
    <numFmt numFmtId="198" formatCode="dd\-mmm\-yy"/>
    <numFmt numFmtId="199" formatCode="_(* #,##0.0000000_);_(* \(#,##0.0000000\);_(* &quot;-&quot;??_);_(@_)"/>
    <numFmt numFmtId="200" formatCode="_(* #,##0.00000000_);_(* \(#,##0.00000000\);_(* &quot;-&quot;??_);_(@_)"/>
    <numFmt numFmtId="201" formatCode="#,##0.000000000"/>
    <numFmt numFmtId="202" formatCode="_(* #,##0.000000000_);_(* \(#,##0.000000000\);_(* &quot;-&quot;?????????_);_(@_)"/>
    <numFmt numFmtId="203" formatCode="#,##0.0000"/>
    <numFmt numFmtId="204" formatCode="#,##0.0000000"/>
    <numFmt numFmtId="205" formatCode="mmmm\-yyyy"/>
    <numFmt numFmtId="206" formatCode="0.000000000"/>
    <numFmt numFmtId="207" formatCode="_-* #,##0.000000_-;\-* #,##0.000000_-;_-* &quot;-&quot;??????_-;_-@_-"/>
    <numFmt numFmtId="208" formatCode="[$-416]dddd\,\ d&quot; de &quot;mmmm&quot; de &quot;yyyy"/>
    <numFmt numFmtId="209" formatCode="mmm/yyyy"/>
    <numFmt numFmtId="210" formatCode="\4\4.\50"/>
    <numFmt numFmtId="211" formatCode="#,##0.0"/>
    <numFmt numFmtId="212" formatCode="_-* #,##0.000000000_-;\-* #,##0.000000000_-;_-* &quot;-&quot;?????????_-;_-@_-"/>
    <numFmt numFmtId="213" formatCode="#,##0.00000"/>
    <numFmt numFmtId="214" formatCode="#,##0.000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14"/>
      <name val="Calibri"/>
      <family val="2"/>
    </font>
    <font>
      <b/>
      <u val="single"/>
      <sz val="14"/>
      <name val="Tahoma"/>
      <family val="2"/>
    </font>
    <font>
      <b/>
      <i/>
      <sz val="10"/>
      <name val="Tahoma"/>
      <family val="2"/>
    </font>
    <font>
      <b/>
      <i/>
      <sz val="9"/>
      <name val="Tahoma"/>
      <family val="2"/>
    </font>
    <font>
      <sz val="9"/>
      <name val="Tahoma"/>
      <family val="2"/>
    </font>
    <font>
      <u val="singleAccounting"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FF000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1" fontId="4" fillId="0" borderId="0" xfId="54" applyFont="1" applyBorder="1" applyAlignment="1">
      <alignment/>
    </xf>
    <xf numFmtId="0" fontId="4" fillId="0" borderId="10" xfId="0" applyFont="1" applyBorder="1" applyAlignment="1">
      <alignment/>
    </xf>
    <xf numFmtId="171" fontId="5" fillId="0" borderId="0" xfId="54" applyFont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54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4" fontId="4" fillId="33" borderId="0" xfId="0" applyNumberFormat="1" applyFont="1" applyFill="1" applyBorder="1" applyAlignment="1">
      <alignment horizontal="center"/>
    </xf>
    <xf numFmtId="171" fontId="4" fillId="0" borderId="12" xfId="54" applyFont="1" applyBorder="1" applyAlignment="1">
      <alignment/>
    </xf>
    <xf numFmtId="184" fontId="4" fillId="0" borderId="12" xfId="54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171" fontId="4" fillId="0" borderId="13" xfId="54" applyFont="1" applyBorder="1" applyAlignment="1">
      <alignment/>
    </xf>
    <xf numFmtId="49" fontId="5" fillId="0" borderId="14" xfId="0" applyNumberFormat="1" applyFont="1" applyBorder="1" applyAlignment="1">
      <alignment horizontal="centerContinuous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1" fontId="4" fillId="0" borderId="12" xfId="54" applyNumberFormat="1" applyFont="1" applyBorder="1" applyAlignment="1">
      <alignment/>
    </xf>
    <xf numFmtId="49" fontId="5" fillId="0" borderId="17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71" fontId="4" fillId="0" borderId="10" xfId="54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13" xfId="0" applyNumberFormat="1" applyFont="1" applyBorder="1" applyAlignment="1">
      <alignment/>
    </xf>
    <xf numFmtId="201" fontId="4" fillId="33" borderId="12" xfId="50" applyNumberFormat="1" applyFont="1" applyFill="1" applyBorder="1" applyAlignment="1" applyProtection="1">
      <alignment vertical="center" shrinkToFit="1"/>
      <protection hidden="1"/>
    </xf>
    <xf numFmtId="0" fontId="13" fillId="34" borderId="18" xfId="0" applyFont="1" applyFill="1" applyBorder="1" applyAlignment="1">
      <alignment horizontal="left"/>
    </xf>
    <xf numFmtId="0" fontId="14" fillId="34" borderId="19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22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center"/>
    </xf>
    <xf numFmtId="0" fontId="17" fillId="34" borderId="23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6" borderId="26" xfId="0" applyFont="1" applyFill="1" applyBorder="1" applyAlignment="1">
      <alignment horizontal="center"/>
    </xf>
    <xf numFmtId="201" fontId="0" fillId="37" borderId="26" xfId="50" applyNumberFormat="1" applyFont="1" applyFill="1" applyBorder="1" applyAlignment="1" applyProtection="1">
      <alignment horizontal="center" vertical="center" shrinkToFit="1"/>
      <protection hidden="1"/>
    </xf>
    <xf numFmtId="201" fontId="0" fillId="37" borderId="27" xfId="50" applyNumberFormat="1" applyFont="1" applyFill="1" applyBorder="1" applyAlignment="1" applyProtection="1">
      <alignment horizontal="center" vertical="center" shrinkToFit="1"/>
      <protection hidden="1"/>
    </xf>
    <xf numFmtId="0" fontId="1" fillId="36" borderId="28" xfId="0" applyFont="1" applyFill="1" applyBorder="1" applyAlignment="1">
      <alignment horizontal="center"/>
    </xf>
    <xf numFmtId="201" fontId="0" fillId="37" borderId="29" xfId="50" applyNumberFormat="1" applyFont="1" applyFill="1" applyBorder="1" applyAlignment="1" applyProtection="1">
      <alignment horizontal="center" vertical="center" shrinkToFit="1"/>
      <protection hidden="1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/>
    </xf>
    <xf numFmtId="201" fontId="0" fillId="37" borderId="30" xfId="50" applyNumberFormat="1" applyFont="1" applyFill="1" applyBorder="1" applyAlignment="1" applyProtection="1">
      <alignment horizontal="center" vertical="center" shrinkToFit="1"/>
      <protection hidden="1"/>
    </xf>
    <xf numFmtId="201" fontId="0" fillId="0" borderId="26" xfId="50" applyNumberFormat="1" applyFont="1" applyFill="1" applyBorder="1" applyAlignment="1" applyProtection="1">
      <alignment horizontal="center" vertical="center" shrinkToFit="1"/>
      <protection hidden="1"/>
    </xf>
    <xf numFmtId="201" fontId="0" fillId="38" borderId="26" xfId="5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Alignment="1">
      <alignment horizontal="center"/>
    </xf>
    <xf numFmtId="17" fontId="4" fillId="0" borderId="0" xfId="0" applyNumberFormat="1" applyFont="1" applyBorder="1" applyAlignment="1">
      <alignment horizontal="right"/>
    </xf>
    <xf numFmtId="17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left"/>
    </xf>
    <xf numFmtId="184" fontId="4" fillId="0" borderId="0" xfId="54" applyNumberFormat="1" applyFont="1" applyBorder="1" applyAlignment="1">
      <alignment/>
    </xf>
    <xf numFmtId="201" fontId="4" fillId="33" borderId="0" xfId="50" applyNumberFormat="1" applyFont="1" applyFill="1" applyBorder="1" applyAlignment="1" applyProtection="1">
      <alignment vertical="center" shrinkToFit="1"/>
      <protection hidden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 quotePrefix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14" fontId="4" fillId="0" borderId="16" xfId="0" applyNumberFormat="1" applyFont="1" applyFill="1" applyBorder="1" applyAlignment="1" quotePrefix="1">
      <alignment horizontal="center"/>
    </xf>
    <xf numFmtId="4" fontId="0" fillId="33" borderId="0" xfId="0" applyNumberFormat="1" applyFill="1" applyAlignment="1">
      <alignment horizontal="center" vertical="center"/>
    </xf>
    <xf numFmtId="17" fontId="4" fillId="33" borderId="0" xfId="0" applyNumberFormat="1" applyFont="1" applyFill="1" applyBorder="1" applyAlignment="1">
      <alignment horizontal="center" vertical="center"/>
    </xf>
    <xf numFmtId="17" fontId="0" fillId="33" borderId="0" xfId="0" applyNumberFormat="1" applyFill="1" applyBorder="1" applyAlignment="1">
      <alignment horizontal="left" vertical="center"/>
    </xf>
    <xf numFmtId="17" fontId="4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 quotePrefix="1">
      <alignment horizontal="center" vertical="center"/>
    </xf>
    <xf numFmtId="4" fontId="5" fillId="33" borderId="11" xfId="0" applyNumberFormat="1" applyFont="1" applyFill="1" applyBorder="1" applyAlignment="1" quotePrefix="1">
      <alignment horizontal="center" vertical="center"/>
    </xf>
    <xf numFmtId="49" fontId="5" fillId="33" borderId="11" xfId="0" applyNumberFormat="1" applyFont="1" applyFill="1" applyBorder="1" applyAlignment="1">
      <alignment horizontal="center"/>
    </xf>
    <xf numFmtId="4" fontId="7" fillId="33" borderId="43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7" fontId="4" fillId="33" borderId="31" xfId="0" applyNumberFormat="1" applyFont="1" applyFill="1" applyBorder="1" applyAlignment="1">
      <alignment horizontal="center" vertical="center"/>
    </xf>
    <xf numFmtId="0" fontId="4" fillId="33" borderId="41" xfId="0" applyNumberFormat="1" applyFont="1" applyFill="1" applyBorder="1" applyAlignment="1">
      <alignment horizontal="center"/>
    </xf>
    <xf numFmtId="0" fontId="4" fillId="33" borderId="44" xfId="0" applyNumberFormat="1" applyFont="1" applyFill="1" applyBorder="1" applyAlignment="1">
      <alignment horizontal="center"/>
    </xf>
    <xf numFmtId="17" fontId="4" fillId="33" borderId="15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/>
    </xf>
    <xf numFmtId="0" fontId="4" fillId="33" borderId="45" xfId="0" applyNumberFormat="1" applyFont="1" applyFill="1" applyBorder="1" applyAlignment="1" quotePrefix="1">
      <alignment horizontal="center"/>
    </xf>
    <xf numFmtId="0" fontId="4" fillId="33" borderId="45" xfId="0" applyNumberFormat="1" applyFont="1" applyFill="1" applyBorder="1" applyAlignment="1">
      <alignment horizontal="center"/>
    </xf>
    <xf numFmtId="17" fontId="4" fillId="33" borderId="35" xfId="0" applyNumberFormat="1" applyFont="1" applyFill="1" applyBorder="1" applyAlignment="1">
      <alignment horizontal="center" vertical="center"/>
    </xf>
    <xf numFmtId="0" fontId="4" fillId="33" borderId="42" xfId="0" applyNumberFormat="1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17" fontId="7" fillId="33" borderId="43" xfId="0" applyNumberFormat="1" applyFont="1" applyFill="1" applyBorder="1" applyAlignment="1">
      <alignment horizontal="center" vertical="center"/>
    </xf>
    <xf numFmtId="17" fontId="7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17" fontId="4" fillId="33" borderId="12" xfId="0" applyNumberFormat="1" applyFont="1" applyFill="1" applyBorder="1" applyAlignment="1">
      <alignment horizontal="right" vertical="center"/>
    </xf>
    <xf numFmtId="171" fontId="4" fillId="33" borderId="12" xfId="54" applyFont="1" applyFill="1" applyBorder="1" applyAlignment="1">
      <alignment horizontal="right" vertical="center"/>
    </xf>
    <xf numFmtId="200" fontId="4" fillId="33" borderId="12" xfId="54" applyNumberFormat="1" applyFont="1" applyFill="1" applyBorder="1" applyAlignment="1">
      <alignment/>
    </xf>
    <xf numFmtId="171" fontId="4" fillId="33" borderId="12" xfId="54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171" fontId="4" fillId="33" borderId="12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49" fontId="5" fillId="0" borderId="14" xfId="0" applyNumberFormat="1" applyFont="1" applyFill="1" applyBorder="1" applyAlignment="1">
      <alignment horizontal="centerContinuous"/>
    </xf>
    <xf numFmtId="49" fontId="5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center"/>
    </xf>
    <xf numFmtId="0" fontId="4" fillId="0" borderId="44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45" xfId="0" applyNumberFormat="1" applyFont="1" applyFill="1" applyBorder="1" applyAlignment="1">
      <alignment horizontal="center"/>
    </xf>
    <xf numFmtId="14" fontId="5" fillId="0" borderId="16" xfId="0" applyNumberFormat="1" applyFont="1" applyFill="1" applyBorder="1" applyAlignment="1" quotePrefix="1">
      <alignment horizontal="center"/>
    </xf>
    <xf numFmtId="4" fontId="4" fillId="0" borderId="47" xfId="0" applyNumberFormat="1" applyFont="1" applyFill="1" applyBorder="1" applyAlignment="1">
      <alignment horizontal="left"/>
    </xf>
    <xf numFmtId="0" fontId="4" fillId="0" borderId="42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/>
    </xf>
    <xf numFmtId="171" fontId="4" fillId="0" borderId="12" xfId="54" applyFont="1" applyFill="1" applyBorder="1" applyAlignment="1">
      <alignment/>
    </xf>
    <xf numFmtId="171" fontId="4" fillId="0" borderId="12" xfId="0" applyNumberFormat="1" applyFont="1" applyBorder="1" applyAlignment="1">
      <alignment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Fill="1" applyBorder="1" applyAlignment="1">
      <alignment horizontal="left"/>
    </xf>
    <xf numFmtId="205" fontId="5" fillId="0" borderId="11" xfId="0" applyNumberFormat="1" applyFont="1" applyFill="1" applyBorder="1" applyAlignment="1" quotePrefix="1">
      <alignment horizontal="center" vertical="center"/>
    </xf>
    <xf numFmtId="4" fontId="5" fillId="0" borderId="11" xfId="0" applyNumberFormat="1" applyFont="1" applyFill="1" applyBorder="1" applyAlignment="1" quotePrefix="1">
      <alignment horizontal="center" vertical="center"/>
    </xf>
    <xf numFmtId="205" fontId="7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1" xfId="54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16" xfId="54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2" xfId="54" applyNumberFormat="1" applyFont="1" applyFill="1" applyBorder="1" applyAlignment="1">
      <alignment horizontal="center" vertical="center"/>
    </xf>
    <xf numFmtId="17" fontId="4" fillId="39" borderId="12" xfId="54" applyNumberFormat="1" applyFont="1" applyFill="1" applyBorder="1" applyAlignment="1">
      <alignment horizontal="right" vertical="center"/>
    </xf>
    <xf numFmtId="171" fontId="4" fillId="39" borderId="12" xfId="54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50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51" xfId="0" applyNumberFormat="1" applyFont="1" applyBorder="1" applyAlignment="1">
      <alignment horizontal="right"/>
    </xf>
    <xf numFmtId="0" fontId="4" fillId="0" borderId="52" xfId="0" applyNumberFormat="1" applyFont="1" applyBorder="1" applyAlignment="1">
      <alignment/>
    </xf>
    <xf numFmtId="0" fontId="4" fillId="0" borderId="53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left"/>
    </xf>
    <xf numFmtId="171" fontId="4" fillId="0" borderId="0" xfId="0" applyNumberFormat="1" applyFont="1" applyFill="1" applyBorder="1" applyAlignment="1">
      <alignment horizontal="right"/>
    </xf>
    <xf numFmtId="171" fontId="2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3" fontId="5" fillId="0" borderId="54" xfId="0" applyNumberFormat="1" applyFont="1" applyBorder="1" applyAlignment="1">
      <alignment/>
    </xf>
    <xf numFmtId="0" fontId="5" fillId="0" borderId="54" xfId="0" applyNumberFormat="1" applyFont="1" applyBorder="1" applyAlignment="1">
      <alignment/>
    </xf>
    <xf numFmtId="0" fontId="0" fillId="0" borderId="0" xfId="0" applyNumberFormat="1" applyFill="1" applyBorder="1" applyAlignment="1" quotePrefix="1">
      <alignment horizontal="left"/>
    </xf>
    <xf numFmtId="0" fontId="5" fillId="0" borderId="0" xfId="0" applyNumberFormat="1" applyFont="1" applyFill="1" applyBorder="1" applyAlignment="1" quotePrefix="1">
      <alignment horizontal="left"/>
    </xf>
    <xf numFmtId="0" fontId="5" fillId="0" borderId="53" xfId="0" applyNumberFormat="1" applyFont="1" applyBorder="1" applyAlignment="1">
      <alignment/>
    </xf>
    <xf numFmtId="0" fontId="0" fillId="0" borderId="0" xfId="0" applyNumberForma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171" fontId="5" fillId="0" borderId="5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horizontal="center"/>
    </xf>
    <xf numFmtId="171" fontId="9" fillId="0" borderId="54" xfId="54" applyFont="1" applyBorder="1" applyAlignment="1">
      <alignment/>
    </xf>
    <xf numFmtId="0" fontId="4" fillId="0" borderId="55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4" fillId="0" borderId="56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left"/>
    </xf>
    <xf numFmtId="0" fontId="4" fillId="0" borderId="3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17" fontId="4" fillId="0" borderId="57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horizontal="right"/>
    </xf>
    <xf numFmtId="171" fontId="4" fillId="0" borderId="0" xfId="54" applyFont="1" applyFill="1" applyBorder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NumberFormat="1" applyAlignment="1">
      <alignment horizontal="center" vertical="center"/>
    </xf>
    <xf numFmtId="17" fontId="4" fillId="0" borderId="58" xfId="0" applyNumberFormat="1" applyFont="1" applyFill="1" applyBorder="1" applyAlignment="1">
      <alignment horizontal="right"/>
    </xf>
    <xf numFmtId="0" fontId="4" fillId="0" borderId="12" xfId="54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206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4" fontId="5" fillId="0" borderId="42" xfId="0" applyNumberFormat="1" applyFont="1" applyFill="1" applyBorder="1" applyAlignment="1" quotePrefix="1">
      <alignment horizontal="center"/>
    </xf>
    <xf numFmtId="2" fontId="5" fillId="0" borderId="42" xfId="0" applyNumberFormat="1" applyFont="1" applyFill="1" applyBorder="1" applyAlignment="1" quotePrefix="1">
      <alignment horizontal="center"/>
    </xf>
    <xf numFmtId="20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3" fontId="4" fillId="0" borderId="12" xfId="0" applyNumberFormat="1" applyFont="1" applyBorder="1" applyAlignment="1">
      <alignment/>
    </xf>
    <xf numFmtId="20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4" fillId="0" borderId="0" xfId="54" applyNumberFormat="1" applyFont="1" applyBorder="1" applyAlignment="1">
      <alignment/>
    </xf>
    <xf numFmtId="206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textRotation="255"/>
    </xf>
    <xf numFmtId="49" fontId="4" fillId="0" borderId="45" xfId="54" applyNumberFormat="1" applyFont="1" applyFill="1" applyBorder="1" applyAlignment="1">
      <alignment horizontal="center" vertical="center"/>
    </xf>
    <xf numFmtId="49" fontId="4" fillId="0" borderId="46" xfId="54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54" applyNumberFormat="1" applyFont="1" applyFill="1" applyBorder="1" applyAlignment="1">
      <alignment horizontal="center" vertical="center"/>
    </xf>
    <xf numFmtId="171" fontId="4" fillId="0" borderId="0" xfId="54" applyFont="1" applyFill="1" applyBorder="1" applyAlignment="1">
      <alignment horizontal="center" vertical="center"/>
    </xf>
    <xf numFmtId="17" fontId="4" fillId="33" borderId="57" xfId="0" applyNumberFormat="1" applyFont="1" applyFill="1" applyBorder="1" applyAlignment="1">
      <alignment horizontal="right" vertical="center"/>
    </xf>
    <xf numFmtId="49" fontId="4" fillId="0" borderId="44" xfId="54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left"/>
    </xf>
    <xf numFmtId="188" fontId="4" fillId="0" borderId="0" xfId="0" applyNumberFormat="1" applyFont="1" applyAlignment="1">
      <alignment/>
    </xf>
    <xf numFmtId="188" fontId="4" fillId="0" borderId="0" xfId="0" applyNumberFormat="1" applyFont="1" applyFill="1" applyAlignment="1">
      <alignment/>
    </xf>
    <xf numFmtId="188" fontId="5" fillId="0" borderId="11" xfId="0" applyNumberFormat="1" applyFont="1" applyFill="1" applyBorder="1" applyAlignment="1" quotePrefix="1">
      <alignment horizontal="center"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4" fillId="0" borderId="41" xfId="54" applyNumberFormat="1" applyFont="1" applyFill="1" applyBorder="1" applyAlignment="1">
      <alignment horizontal="center" vertical="center"/>
    </xf>
    <xf numFmtId="188" fontId="4" fillId="0" borderId="16" xfId="54" applyNumberFormat="1" applyFont="1" applyFill="1" applyBorder="1" applyAlignment="1">
      <alignment horizontal="center" vertical="center"/>
    </xf>
    <xf numFmtId="188" fontId="4" fillId="0" borderId="42" xfId="54" applyNumberFormat="1" applyFont="1" applyFill="1" applyBorder="1" applyAlignment="1">
      <alignment horizontal="center" vertical="center"/>
    </xf>
    <xf numFmtId="188" fontId="4" fillId="0" borderId="0" xfId="54" applyNumberFormat="1" applyFont="1" applyFill="1" applyBorder="1" applyAlignment="1">
      <alignment horizontal="center" vertical="center"/>
    </xf>
    <xf numFmtId="188" fontId="4" fillId="0" borderId="12" xfId="54" applyNumberFormat="1" applyFont="1" applyFill="1" applyBorder="1" applyAlignment="1">
      <alignment/>
    </xf>
    <xf numFmtId="186" fontId="4" fillId="0" borderId="12" xfId="54" applyNumberFormat="1" applyFont="1" applyFill="1" applyBorder="1" applyAlignment="1">
      <alignment horizontal="center"/>
    </xf>
    <xf numFmtId="171" fontId="5" fillId="0" borderId="0" xfId="54" applyFont="1" applyAlignment="1">
      <alignment/>
    </xf>
    <xf numFmtId="14" fontId="5" fillId="0" borderId="16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quotePrefix="1">
      <alignment horizontal="center"/>
    </xf>
    <xf numFmtId="206" fontId="4" fillId="0" borderId="0" xfId="0" applyNumberFormat="1" applyFont="1" applyAlignment="1">
      <alignment horizontal="center" vertical="center"/>
    </xf>
    <xf numFmtId="206" fontId="5" fillId="0" borderId="11" xfId="0" applyNumberFormat="1" applyFont="1" applyFill="1" applyBorder="1" applyAlignment="1" quotePrefix="1">
      <alignment horizontal="center" vertical="center"/>
    </xf>
    <xf numFmtId="206" fontId="7" fillId="0" borderId="0" xfId="0" applyNumberFormat="1" applyFont="1" applyFill="1" applyBorder="1" applyAlignment="1">
      <alignment horizontal="right" vertical="center"/>
    </xf>
    <xf numFmtId="206" fontId="4" fillId="39" borderId="12" xfId="54" applyNumberFormat="1" applyFont="1" applyFill="1" applyBorder="1" applyAlignment="1">
      <alignment/>
    </xf>
    <xf numFmtId="184" fontId="5" fillId="33" borderId="42" xfId="0" applyNumberFormat="1" applyFont="1" applyFill="1" applyBorder="1" applyAlignment="1">
      <alignment horizontal="center"/>
    </xf>
    <xf numFmtId="4" fontId="4" fillId="0" borderId="59" xfId="0" applyNumberFormat="1" applyFont="1" applyFill="1" applyBorder="1" applyAlignment="1">
      <alignment horizontal="centerContinuous"/>
    </xf>
    <xf numFmtId="4" fontId="4" fillId="0" borderId="58" xfId="0" applyNumberFormat="1" applyFont="1" applyFill="1" applyBorder="1" applyAlignment="1">
      <alignment horizontal="centerContinuous"/>
    </xf>
    <xf numFmtId="4" fontId="4" fillId="0" borderId="58" xfId="0" applyNumberFormat="1" applyFont="1" applyFill="1" applyBorder="1" applyAlignment="1">
      <alignment horizontal="center"/>
    </xf>
    <xf numFmtId="4" fontId="4" fillId="0" borderId="60" xfId="0" applyNumberFormat="1" applyFont="1" applyFill="1" applyBorder="1" applyAlignment="1">
      <alignment horizontal="center"/>
    </xf>
    <xf numFmtId="14" fontId="5" fillId="0" borderId="4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" fontId="4" fillId="0" borderId="12" xfId="0" applyNumberFormat="1" applyFont="1" applyBorder="1" applyAlignment="1">
      <alignment horizontal="right"/>
    </xf>
    <xf numFmtId="17" fontId="4" fillId="0" borderId="12" xfId="0" applyNumberFormat="1" applyFont="1" applyBorder="1" applyAlignment="1">
      <alignment horizontal="center"/>
    </xf>
    <xf numFmtId="17" fontId="4" fillId="0" borderId="12" xfId="0" applyNumberFormat="1" applyFont="1" applyBorder="1" applyAlignment="1">
      <alignment horizontal="left"/>
    </xf>
    <xf numFmtId="4" fontId="4" fillId="0" borderId="12" xfId="0" applyNumberFormat="1" applyFont="1" applyFill="1" applyBorder="1" applyAlignment="1">
      <alignment horizontal="center"/>
    </xf>
    <xf numFmtId="171" fontId="4" fillId="0" borderId="12" xfId="54" applyFont="1" applyBorder="1" applyAlignment="1">
      <alignment horizontal="center"/>
    </xf>
    <xf numFmtId="201" fontId="4" fillId="0" borderId="12" xfId="0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center"/>
    </xf>
    <xf numFmtId="201" fontId="5" fillId="0" borderId="12" xfId="0" applyNumberFormat="1" applyFont="1" applyFill="1" applyBorder="1" applyAlignment="1">
      <alignment horizontal="right"/>
    </xf>
    <xf numFmtId="171" fontId="5" fillId="0" borderId="12" xfId="54" applyFont="1" applyBorder="1" applyAlignment="1">
      <alignment/>
    </xf>
    <xf numFmtId="43" fontId="5" fillId="0" borderId="12" xfId="0" applyNumberFormat="1" applyFont="1" applyFill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171" fontId="5" fillId="0" borderId="13" xfId="54" applyFont="1" applyBorder="1" applyAlignment="1">
      <alignment/>
    </xf>
    <xf numFmtId="43" fontId="4" fillId="0" borderId="13" xfId="0" applyNumberFormat="1" applyFont="1" applyBorder="1" applyAlignment="1">
      <alignment/>
    </xf>
    <xf numFmtId="14" fontId="5" fillId="0" borderId="34" xfId="0" applyNumberFormat="1" applyFont="1" applyFill="1" applyBorder="1" applyAlignment="1">
      <alignment horizontal="center"/>
    </xf>
    <xf numFmtId="171" fontId="8" fillId="0" borderId="54" xfId="54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171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4" fillId="0" borderId="42" xfId="0" applyNumberFormat="1" applyFont="1" applyFill="1" applyBorder="1" applyAlignment="1">
      <alignment horizontal="centerContinuous"/>
    </xf>
    <xf numFmtId="206" fontId="4" fillId="39" borderId="12" xfId="0" applyNumberFormat="1" applyFont="1" applyFill="1" applyBorder="1" applyAlignment="1">
      <alignment horizontal="center"/>
    </xf>
    <xf numFmtId="14" fontId="5" fillId="0" borderId="46" xfId="0" applyNumberFormat="1" applyFont="1" applyFill="1" applyBorder="1" applyAlignment="1">
      <alignment horizontal="center"/>
    </xf>
    <xf numFmtId="0" fontId="19" fillId="0" borderId="0" xfId="0" applyNumberFormat="1" applyFont="1" applyAlignment="1">
      <alignment horizontal="center"/>
    </xf>
    <xf numFmtId="177" fontId="5" fillId="0" borderId="0" xfId="47" applyFont="1" applyBorder="1" applyAlignment="1">
      <alignment horizontal="center"/>
    </xf>
    <xf numFmtId="4" fontId="59" fillId="39" borderId="0" xfId="0" applyNumberFormat="1" applyFont="1" applyFill="1" applyBorder="1" applyAlignment="1">
      <alignment horizontal="left"/>
    </xf>
    <xf numFmtId="4" fontId="59" fillId="39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205" fontId="11" fillId="0" borderId="0" xfId="44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Atualizaçã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34">
      <selection activeCell="B65" sqref="B65"/>
    </sheetView>
  </sheetViews>
  <sheetFormatPr defaultColWidth="8.7109375" defaultRowHeight="12.75"/>
  <cols>
    <col min="1" max="1" width="6.8515625" style="54" customWidth="1"/>
    <col min="2" max="12" width="9.140625" style="54" customWidth="1"/>
  </cols>
  <sheetData>
    <row r="1" spans="1:12" ht="21">
      <c r="A1" s="27" t="s">
        <v>45</v>
      </c>
      <c r="B1" s="28"/>
      <c r="C1" s="28"/>
      <c r="D1" s="28"/>
      <c r="E1" s="28"/>
      <c r="F1" s="28"/>
      <c r="G1" s="28"/>
      <c r="H1" s="29"/>
      <c r="I1" s="29"/>
      <c r="J1" s="30"/>
      <c r="K1" s="30"/>
      <c r="L1" s="31"/>
    </row>
    <row r="2" spans="1:12" ht="10.5" customHeight="1">
      <c r="A2" s="32"/>
      <c r="B2" s="33"/>
      <c r="C2" s="33"/>
      <c r="D2" s="33"/>
      <c r="E2" s="33"/>
      <c r="F2" s="33"/>
      <c r="G2" s="33"/>
      <c r="H2" s="33"/>
      <c r="I2" s="33"/>
      <c r="J2" s="34"/>
      <c r="K2" s="34"/>
      <c r="L2" s="35"/>
    </row>
    <row r="3" spans="1:12" ht="15.75">
      <c r="A3" s="36" t="s">
        <v>46</v>
      </c>
      <c r="B3" s="37"/>
      <c r="C3" s="37"/>
      <c r="D3" s="37"/>
      <c r="E3" s="37"/>
      <c r="F3" s="37"/>
      <c r="G3" s="37"/>
      <c r="H3" s="37"/>
      <c r="I3" s="37"/>
      <c r="J3" s="34"/>
      <c r="K3" s="34"/>
      <c r="L3" s="35"/>
    </row>
    <row r="4" spans="1:12" ht="15.75">
      <c r="A4" s="36" t="s">
        <v>47</v>
      </c>
      <c r="B4" s="37"/>
      <c r="C4" s="37"/>
      <c r="D4" s="37"/>
      <c r="E4" s="37"/>
      <c r="F4" s="37"/>
      <c r="G4" s="37"/>
      <c r="H4" s="37"/>
      <c r="I4" s="37"/>
      <c r="J4" s="34"/>
      <c r="K4" s="34"/>
      <c r="L4" s="35"/>
    </row>
    <row r="5" spans="1:12" ht="18.75">
      <c r="A5" s="38" t="s">
        <v>48</v>
      </c>
      <c r="B5" s="39"/>
      <c r="C5" s="39"/>
      <c r="D5" s="39"/>
      <c r="E5" s="39"/>
      <c r="F5" s="39"/>
      <c r="G5" s="39"/>
      <c r="H5" s="39"/>
      <c r="I5" s="39"/>
      <c r="J5" s="40"/>
      <c r="K5" s="40"/>
      <c r="L5" s="41"/>
    </row>
    <row r="6" spans="1:12" ht="12.75">
      <c r="A6"/>
      <c r="B6"/>
      <c r="C6"/>
      <c r="D6"/>
      <c r="E6"/>
      <c r="F6"/>
      <c r="G6"/>
      <c r="H6"/>
      <c r="I6"/>
      <c r="J6"/>
      <c r="K6"/>
      <c r="L6"/>
    </row>
    <row r="7" spans="1:12" s="43" customFormat="1" ht="15.75" customHeight="1">
      <c r="A7" s="42"/>
      <c r="B7" s="42">
        <v>1971</v>
      </c>
      <c r="C7" s="42">
        <v>1972</v>
      </c>
      <c r="D7" s="42">
        <v>1973</v>
      </c>
      <c r="E7" s="42">
        <v>1974</v>
      </c>
      <c r="F7" s="42">
        <v>1975</v>
      </c>
      <c r="G7" s="42">
        <v>1976</v>
      </c>
      <c r="H7" s="42">
        <v>1977</v>
      </c>
      <c r="I7" s="42">
        <v>1978</v>
      </c>
      <c r="J7" s="42">
        <v>1979</v>
      </c>
      <c r="K7" s="42">
        <v>1980</v>
      </c>
      <c r="L7" s="42">
        <v>1981</v>
      </c>
    </row>
    <row r="8" spans="1:12" ht="15.75" customHeight="1">
      <c r="A8" s="44" t="s">
        <v>49</v>
      </c>
      <c r="B8" s="45">
        <v>0.41145361</v>
      </c>
      <c r="C8" s="45">
        <v>0.337821451</v>
      </c>
      <c r="D8" s="45">
        <v>0.293278426</v>
      </c>
      <c r="E8" s="45">
        <v>0.257797566</v>
      </c>
      <c r="F8" s="45">
        <v>0.194637297</v>
      </c>
      <c r="G8" s="45">
        <v>0.155811019</v>
      </c>
      <c r="H8" s="45">
        <v>0.113112703</v>
      </c>
      <c r="I8" s="45">
        <v>0.087172137</v>
      </c>
      <c r="J8" s="45">
        <v>0.063569025</v>
      </c>
      <c r="K8" s="45">
        <v>0.042583533</v>
      </c>
      <c r="L8" s="45">
        <v>0.028129704</v>
      </c>
    </row>
    <row r="9" spans="1:12" ht="15.75" customHeight="1">
      <c r="A9" s="44" t="s">
        <v>50</v>
      </c>
      <c r="B9" s="45">
        <v>0.41145361</v>
      </c>
      <c r="C9" s="45">
        <v>0.337821451</v>
      </c>
      <c r="D9" s="45">
        <v>0.293278426</v>
      </c>
      <c r="E9" s="45">
        <v>0.257797566</v>
      </c>
      <c r="F9" s="45">
        <v>0.194637297</v>
      </c>
      <c r="G9" s="45">
        <v>0.155811019</v>
      </c>
      <c r="H9" s="45">
        <v>0.113112703</v>
      </c>
      <c r="I9" s="45">
        <v>0.087172137</v>
      </c>
      <c r="J9" s="45">
        <v>0.063569025</v>
      </c>
      <c r="K9" s="45">
        <v>0.042583533</v>
      </c>
      <c r="L9" s="45">
        <v>0.028129704</v>
      </c>
    </row>
    <row r="10" spans="1:12" ht="15.75" customHeight="1">
      <c r="A10" s="44" t="s">
        <v>51</v>
      </c>
      <c r="B10" s="45">
        <v>0.41145361</v>
      </c>
      <c r="C10" s="45">
        <v>0.337821451</v>
      </c>
      <c r="D10" s="45">
        <v>0.293278426</v>
      </c>
      <c r="E10" s="45">
        <v>0.257797566</v>
      </c>
      <c r="F10" s="45">
        <v>0.194637297</v>
      </c>
      <c r="G10" s="45">
        <v>0.155811019</v>
      </c>
      <c r="H10" s="45">
        <v>0.113112703</v>
      </c>
      <c r="I10" s="45">
        <v>0.087172137</v>
      </c>
      <c r="J10" s="45">
        <v>0.063569025</v>
      </c>
      <c r="K10" s="45">
        <v>0.042583533</v>
      </c>
      <c r="L10" s="45">
        <v>0.028129704</v>
      </c>
    </row>
    <row r="11" spans="1:12" ht="15.75" customHeight="1">
      <c r="A11" s="44" t="s">
        <v>52</v>
      </c>
      <c r="B11" s="45">
        <v>0.394807988</v>
      </c>
      <c r="C11" s="45">
        <v>0.32572097</v>
      </c>
      <c r="D11" s="45">
        <v>0.283978144</v>
      </c>
      <c r="E11" s="45">
        <v>0.248221005</v>
      </c>
      <c r="F11" s="45">
        <v>0.185112359</v>
      </c>
      <c r="G11" s="45">
        <v>0.146050412</v>
      </c>
      <c r="H11" s="45">
        <v>0.106620733</v>
      </c>
      <c r="I11" s="45">
        <v>0.081336633</v>
      </c>
      <c r="J11" s="45">
        <v>0.059272789</v>
      </c>
      <c r="K11" s="45">
        <v>0.038002876</v>
      </c>
      <c r="L11" s="45">
        <v>0.023664264</v>
      </c>
    </row>
    <row r="12" spans="1:12" ht="15.75" customHeight="1">
      <c r="A12" s="44" t="s">
        <v>53</v>
      </c>
      <c r="B12" s="45">
        <v>0.394807988</v>
      </c>
      <c r="C12" s="45">
        <v>0.32572097</v>
      </c>
      <c r="D12" s="45">
        <v>0.283978144</v>
      </c>
      <c r="E12" s="45">
        <v>0.248221005</v>
      </c>
      <c r="F12" s="45">
        <v>0.185112359</v>
      </c>
      <c r="G12" s="45">
        <v>0.146050412</v>
      </c>
      <c r="H12" s="45">
        <v>0.106620733</v>
      </c>
      <c r="I12" s="45">
        <v>0.081336633</v>
      </c>
      <c r="J12" s="45">
        <v>0.059272789</v>
      </c>
      <c r="K12" s="45">
        <v>0.038002876</v>
      </c>
      <c r="L12" s="45">
        <v>0.023664264</v>
      </c>
    </row>
    <row r="13" spans="1:12" ht="15.75" customHeight="1">
      <c r="A13" s="44" t="s">
        <v>54</v>
      </c>
      <c r="B13" s="45">
        <v>0.394807988</v>
      </c>
      <c r="C13" s="45">
        <v>0.32572097</v>
      </c>
      <c r="D13" s="45">
        <v>0.283978144</v>
      </c>
      <c r="E13" s="45">
        <v>0.248221005</v>
      </c>
      <c r="F13" s="45">
        <v>0.185112359</v>
      </c>
      <c r="G13" s="45">
        <v>0.146050412</v>
      </c>
      <c r="H13" s="45">
        <v>0.106620733</v>
      </c>
      <c r="I13" s="45">
        <v>0.081336633</v>
      </c>
      <c r="J13" s="45">
        <v>0.059272789</v>
      </c>
      <c r="K13" s="45">
        <v>0.038002876</v>
      </c>
      <c r="L13" s="45">
        <v>0.023664264</v>
      </c>
    </row>
    <row r="14" spans="1:12" ht="15.75" customHeight="1">
      <c r="A14" s="44" t="s">
        <v>55</v>
      </c>
      <c r="B14" s="45">
        <v>0.377307707</v>
      </c>
      <c r="C14" s="45">
        <v>0.310544838</v>
      </c>
      <c r="D14" s="45">
        <v>0.274185264</v>
      </c>
      <c r="E14" s="45">
        <v>0.231416389</v>
      </c>
      <c r="F14" s="45">
        <v>0.174197298</v>
      </c>
      <c r="G14" s="45">
        <v>0.134373909</v>
      </c>
      <c r="H14" s="45">
        <v>0.097167364</v>
      </c>
      <c r="I14" s="45">
        <v>0.074449028</v>
      </c>
      <c r="J14" s="45">
        <v>0.053254928</v>
      </c>
      <c r="K14" s="45">
        <v>0.034342939</v>
      </c>
      <c r="L14" s="45">
        <v>0.019868972</v>
      </c>
    </row>
    <row r="15" spans="1:12" ht="15.75" customHeight="1">
      <c r="A15" s="44" t="s">
        <v>56</v>
      </c>
      <c r="B15" s="45">
        <v>0.377307707</v>
      </c>
      <c r="C15" s="45">
        <v>0.310544838</v>
      </c>
      <c r="D15" s="45">
        <v>0.274185264</v>
      </c>
      <c r="E15" s="45">
        <v>0.231416389</v>
      </c>
      <c r="F15" s="45">
        <v>0.174197298</v>
      </c>
      <c r="G15" s="45">
        <v>0.134373909</v>
      </c>
      <c r="H15" s="45">
        <v>0.097167364</v>
      </c>
      <c r="I15" s="45">
        <v>0.074449028</v>
      </c>
      <c r="J15" s="45">
        <v>0.053254928</v>
      </c>
      <c r="K15" s="45">
        <v>0.034342939</v>
      </c>
      <c r="L15" s="45">
        <v>0.019868972</v>
      </c>
    </row>
    <row r="16" spans="1:12" ht="15.75" customHeight="1">
      <c r="A16" s="44" t="s">
        <v>57</v>
      </c>
      <c r="B16" s="45">
        <v>0.377307707</v>
      </c>
      <c r="C16" s="45">
        <v>0.310544838</v>
      </c>
      <c r="D16" s="45">
        <v>0.274185264</v>
      </c>
      <c r="E16" s="45">
        <v>0.231416389</v>
      </c>
      <c r="F16" s="45">
        <v>0.174197298</v>
      </c>
      <c r="G16" s="45">
        <v>0.134373909</v>
      </c>
      <c r="H16" s="45">
        <v>0.097167364</v>
      </c>
      <c r="I16" s="45">
        <v>0.074449028</v>
      </c>
      <c r="J16" s="45">
        <v>0.053254928</v>
      </c>
      <c r="K16" s="45">
        <v>0.034342939</v>
      </c>
      <c r="L16" s="45">
        <v>0.019868972</v>
      </c>
    </row>
    <row r="17" spans="1:12" ht="15.75" customHeight="1">
      <c r="A17" s="44" t="s">
        <v>58</v>
      </c>
      <c r="B17" s="45">
        <v>0.354571532</v>
      </c>
      <c r="C17" s="45">
        <v>0.301445868</v>
      </c>
      <c r="D17" s="45">
        <v>0.266887203</v>
      </c>
      <c r="E17" s="45">
        <v>0.203924105</v>
      </c>
      <c r="F17" s="45">
        <v>0.165282617</v>
      </c>
      <c r="G17" s="45">
        <v>0.123415623</v>
      </c>
      <c r="H17" s="45">
        <v>0.091458884</v>
      </c>
      <c r="I17" s="45">
        <v>0.068496849</v>
      </c>
      <c r="J17" s="45">
        <v>0.048445895</v>
      </c>
      <c r="K17" s="45">
        <v>0.031306957</v>
      </c>
      <c r="L17" s="45">
        <v>0.016761346</v>
      </c>
    </row>
    <row r="18" spans="1:12" ht="15.75" customHeight="1">
      <c r="A18" s="44" t="s">
        <v>59</v>
      </c>
      <c r="B18" s="45">
        <v>0.354571532</v>
      </c>
      <c r="C18" s="45">
        <v>0.301445868</v>
      </c>
      <c r="D18" s="45">
        <v>0.266887203</v>
      </c>
      <c r="E18" s="45">
        <v>0.203924105</v>
      </c>
      <c r="F18" s="45">
        <v>0.165282617</v>
      </c>
      <c r="G18" s="45">
        <v>0.123415623</v>
      </c>
      <c r="H18" s="45">
        <v>0.091458884</v>
      </c>
      <c r="I18" s="45">
        <v>0.068496849</v>
      </c>
      <c r="J18" s="45">
        <v>0.048445895</v>
      </c>
      <c r="K18" s="45">
        <v>0.031306957</v>
      </c>
      <c r="L18" s="45">
        <v>0.016761346</v>
      </c>
    </row>
    <row r="19" spans="1:12" ht="15.75" customHeight="1">
      <c r="A19" s="44" t="s">
        <v>60</v>
      </c>
      <c r="B19" s="45">
        <v>0.354571532</v>
      </c>
      <c r="C19" s="45">
        <v>0.301445868</v>
      </c>
      <c r="D19" s="45">
        <v>0.266887203</v>
      </c>
      <c r="E19" s="45">
        <v>0.203924105</v>
      </c>
      <c r="F19" s="45">
        <v>0.165282617</v>
      </c>
      <c r="G19" s="45">
        <v>0.123415623</v>
      </c>
      <c r="H19" s="45">
        <v>0.091458884</v>
      </c>
      <c r="I19" s="45">
        <v>0.068496849</v>
      </c>
      <c r="J19" s="45">
        <v>0.048445895</v>
      </c>
      <c r="K19" s="45">
        <v>0.031306957</v>
      </c>
      <c r="L19" s="45">
        <v>0.016761346</v>
      </c>
    </row>
    <row r="20" spans="1:12" ht="15.75" customHeight="1">
      <c r="A20" s="42"/>
      <c r="B20" s="42">
        <v>1982</v>
      </c>
      <c r="C20" s="42">
        <v>1983</v>
      </c>
      <c r="D20" s="42">
        <v>1984</v>
      </c>
      <c r="E20" s="42">
        <v>1985</v>
      </c>
      <c r="F20" s="42">
        <v>1986</v>
      </c>
      <c r="G20" s="42">
        <v>1987</v>
      </c>
      <c r="H20" s="42">
        <v>1988</v>
      </c>
      <c r="I20" s="42">
        <v>1989</v>
      </c>
      <c r="J20" s="42">
        <v>1990</v>
      </c>
      <c r="K20" s="42">
        <v>1991</v>
      </c>
      <c r="L20" s="42">
        <v>1992</v>
      </c>
    </row>
    <row r="21" spans="1:12" ht="15.75" customHeight="1">
      <c r="A21" s="44" t="s">
        <v>49</v>
      </c>
      <c r="B21" s="45">
        <v>0.014287811</v>
      </c>
      <c r="C21" s="45">
        <v>0.007136479</v>
      </c>
      <c r="D21" s="45">
        <v>0.002752959</v>
      </c>
      <c r="E21" s="45">
        <v>0.000850267</v>
      </c>
      <c r="F21" s="45">
        <v>0.000259511</v>
      </c>
      <c r="G21" s="45">
        <v>0.159845481</v>
      </c>
      <c r="H21" s="45">
        <v>0.034806203</v>
      </c>
      <c r="I21" s="45">
        <v>0.003367405</v>
      </c>
      <c r="J21" s="45">
        <v>0.188372797</v>
      </c>
      <c r="K21" s="45">
        <v>0.014983744</v>
      </c>
      <c r="L21" s="45">
        <v>0.00286194</v>
      </c>
    </row>
    <row r="22" spans="1:12" ht="15.75" customHeight="1">
      <c r="A22" s="44" t="s">
        <v>50</v>
      </c>
      <c r="B22" s="45">
        <v>0.014287811</v>
      </c>
      <c r="C22" s="45">
        <v>0.007136479</v>
      </c>
      <c r="D22" s="45">
        <v>0.002752959</v>
      </c>
      <c r="E22" s="45">
        <v>0.000850267</v>
      </c>
      <c r="F22" s="45">
        <v>0.000223273</v>
      </c>
      <c r="G22" s="45">
        <v>0.136842291</v>
      </c>
      <c r="H22" s="45">
        <v>0.029874006</v>
      </c>
      <c r="I22" s="45">
        <v>2.752047415</v>
      </c>
      <c r="J22" s="45">
        <v>0.120666707</v>
      </c>
      <c r="K22" s="45">
        <v>0.012464245</v>
      </c>
      <c r="L22" s="45">
        <v>0.002280794</v>
      </c>
    </row>
    <row r="23" spans="1:12" ht="15.75" customHeight="1">
      <c r="A23" s="44" t="s">
        <v>51</v>
      </c>
      <c r="B23" s="45">
        <v>0.014287811</v>
      </c>
      <c r="C23" s="45">
        <v>0.007136479</v>
      </c>
      <c r="D23" s="45">
        <v>0.002752959</v>
      </c>
      <c r="E23" s="45">
        <v>0.000850267</v>
      </c>
      <c r="F23" s="45">
        <v>0.195237437</v>
      </c>
      <c r="G23" s="45">
        <v>0.114397502</v>
      </c>
      <c r="H23" s="45">
        <v>0.025325539</v>
      </c>
      <c r="I23" s="45">
        <v>2.325346346</v>
      </c>
      <c r="J23" s="45">
        <v>0.069838354</v>
      </c>
      <c r="K23" s="45">
        <v>0.011648827</v>
      </c>
      <c r="L23" s="45">
        <v>0.001815774</v>
      </c>
    </row>
    <row r="24" spans="1:12" ht="15.75" customHeight="1">
      <c r="A24" s="44" t="s">
        <v>52</v>
      </c>
      <c r="B24" s="45">
        <v>0.012342348</v>
      </c>
      <c r="C24" s="45">
        <v>0.005788783</v>
      </c>
      <c r="D24" s="45">
        <v>0.002029667</v>
      </c>
      <c r="E24" s="45">
        <v>0.000608011</v>
      </c>
      <c r="F24" s="45">
        <v>0.195452435</v>
      </c>
      <c r="G24" s="45">
        <v>0.099901757</v>
      </c>
      <c r="H24" s="45">
        <v>0.021830479</v>
      </c>
      <c r="I24" s="45">
        <v>1.94086167</v>
      </c>
      <c r="J24" s="45">
        <v>0.037889732</v>
      </c>
      <c r="K24" s="45">
        <v>0.010736246</v>
      </c>
      <c r="L24" s="45">
        <v>0.001461153</v>
      </c>
    </row>
    <row r="25" spans="1:12" ht="15.75" customHeight="1">
      <c r="A25" s="44" t="s">
        <v>53</v>
      </c>
      <c r="B25" s="45">
        <v>0.012342348</v>
      </c>
      <c r="C25" s="45">
        <v>0.005788783</v>
      </c>
      <c r="D25" s="45">
        <v>0.002029667</v>
      </c>
      <c r="E25" s="45">
        <v>0.000608011</v>
      </c>
      <c r="F25" s="45">
        <v>0.193939705</v>
      </c>
      <c r="G25" s="45">
        <v>0.082590738</v>
      </c>
      <c r="H25" s="45">
        <v>0.018301877</v>
      </c>
      <c r="I25" s="45">
        <v>1.749154337</v>
      </c>
      <c r="J25" s="45">
        <v>0.037889732</v>
      </c>
      <c r="K25" s="45">
        <v>0.009856097</v>
      </c>
      <c r="L25" s="45">
        <v>0.001206766</v>
      </c>
    </row>
    <row r="26" spans="1:12" ht="15.75" customHeight="1">
      <c r="A26" s="44" t="s">
        <v>54</v>
      </c>
      <c r="B26" s="45">
        <v>0.012342348</v>
      </c>
      <c r="C26" s="45">
        <v>0.005788783</v>
      </c>
      <c r="D26" s="45">
        <v>0.002029667</v>
      </c>
      <c r="E26" s="45">
        <v>0.000608011</v>
      </c>
      <c r="F26" s="45">
        <v>0.191262037</v>
      </c>
      <c r="G26" s="45">
        <v>0.066907597</v>
      </c>
      <c r="H26" s="45">
        <v>0.015539037</v>
      </c>
      <c r="I26" s="45">
        <v>1.591008135</v>
      </c>
      <c r="J26" s="45">
        <v>0.035955334</v>
      </c>
      <c r="K26" s="45">
        <v>0.00904312</v>
      </c>
      <c r="L26" s="45">
        <v>0.001007233</v>
      </c>
    </row>
    <row r="27" spans="1:12" ht="15.75" customHeight="1">
      <c r="A27" s="44" t="s">
        <v>55</v>
      </c>
      <c r="B27" s="45">
        <v>0.010510912</v>
      </c>
      <c r="C27" s="45">
        <v>0.004561611</v>
      </c>
      <c r="D27" s="45">
        <v>0.00156728</v>
      </c>
      <c r="E27" s="45">
        <v>0.000452542</v>
      </c>
      <c r="F27" s="45">
        <v>0.188863471</v>
      </c>
      <c r="G27" s="45">
        <v>0.056691745</v>
      </c>
      <c r="H27" s="45">
        <v>0.013000114</v>
      </c>
      <c r="I27" s="45">
        <v>1.274539887</v>
      </c>
      <c r="J27" s="45">
        <v>0.032802969</v>
      </c>
      <c r="K27" s="45">
        <v>0.008266106</v>
      </c>
      <c r="L27" s="45">
        <v>0.00083208</v>
      </c>
    </row>
    <row r="28" spans="1:12" ht="15.75" customHeight="1">
      <c r="A28" s="44" t="s">
        <v>56</v>
      </c>
      <c r="B28" s="45">
        <v>0.010510912</v>
      </c>
      <c r="C28" s="45">
        <v>0.004561611</v>
      </c>
      <c r="D28" s="45">
        <v>0.00156728</v>
      </c>
      <c r="E28" s="45">
        <v>0.000452542</v>
      </c>
      <c r="F28" s="45">
        <v>0.186642426</v>
      </c>
      <c r="G28" s="45">
        <v>0.055013823</v>
      </c>
      <c r="H28" s="45">
        <v>0.010480582</v>
      </c>
      <c r="I28" s="45">
        <v>0.989857013</v>
      </c>
      <c r="J28" s="45">
        <v>0.02960824</v>
      </c>
      <c r="K28" s="45">
        <v>0.007511228</v>
      </c>
      <c r="L28" s="45">
        <v>0.000672714</v>
      </c>
    </row>
    <row r="29" spans="1:12" ht="15.75" customHeight="1">
      <c r="A29" s="44" t="s">
        <v>57</v>
      </c>
      <c r="B29" s="45">
        <v>0.010510912</v>
      </c>
      <c r="C29" s="45">
        <v>0.004561611</v>
      </c>
      <c r="D29" s="45">
        <v>0.00156728</v>
      </c>
      <c r="E29" s="45">
        <v>0.000452542</v>
      </c>
      <c r="F29" s="45">
        <v>0.183558641</v>
      </c>
      <c r="G29" s="45">
        <v>0.051724166</v>
      </c>
      <c r="H29" s="45">
        <v>0.008686045</v>
      </c>
      <c r="I29" s="45">
        <v>0.76531391</v>
      </c>
      <c r="J29" s="45">
        <v>0.026775402</v>
      </c>
      <c r="K29" s="45">
        <v>0.006709449</v>
      </c>
      <c r="L29" s="45">
        <v>0.000545946</v>
      </c>
    </row>
    <row r="30" spans="1:12" ht="15.75" customHeight="1">
      <c r="A30" s="44" t="s">
        <v>58</v>
      </c>
      <c r="B30" s="45">
        <v>0.008660979</v>
      </c>
      <c r="C30" s="45">
        <v>0.003522474</v>
      </c>
      <c r="D30" s="45">
        <v>0.001162662</v>
      </c>
      <c r="E30" s="45">
        <v>0.000356315</v>
      </c>
      <c r="F30" s="45">
        <v>0.180454818</v>
      </c>
      <c r="G30" s="45">
        <v>0.04894414</v>
      </c>
      <c r="H30" s="45">
        <v>0.00700431</v>
      </c>
      <c r="I30" s="45">
        <v>0.562937777</v>
      </c>
      <c r="J30" s="45">
        <v>0.023726542</v>
      </c>
      <c r="K30" s="45">
        <v>0.005745375</v>
      </c>
      <c r="L30" s="45">
        <v>0.000435433</v>
      </c>
    </row>
    <row r="31" spans="1:12" ht="15.75" customHeight="1">
      <c r="A31" s="44" t="s">
        <v>59</v>
      </c>
      <c r="B31" s="46">
        <v>0.008660979</v>
      </c>
      <c r="C31" s="46">
        <v>0.003522474</v>
      </c>
      <c r="D31" s="46">
        <v>0.001162662</v>
      </c>
      <c r="E31" s="46">
        <v>0.000356315</v>
      </c>
      <c r="F31" s="46">
        <v>0.177107486</v>
      </c>
      <c r="G31" s="46">
        <v>0.04482885</v>
      </c>
      <c r="H31" s="46">
        <v>0.00550437</v>
      </c>
      <c r="I31" s="46">
        <v>0.409052301</v>
      </c>
      <c r="J31" s="46">
        <v>0.020865836</v>
      </c>
      <c r="K31" s="46">
        <v>0.004797007</v>
      </c>
      <c r="L31" s="46">
        <v>0.000348151</v>
      </c>
    </row>
    <row r="32" spans="1:12" ht="15.75" customHeight="1">
      <c r="A32" s="47" t="s">
        <v>60</v>
      </c>
      <c r="B32" s="48">
        <v>0.008660979</v>
      </c>
      <c r="C32" s="48">
        <v>0.003522474</v>
      </c>
      <c r="D32" s="48">
        <v>0.001162662</v>
      </c>
      <c r="E32" s="48">
        <v>0.000356315</v>
      </c>
      <c r="F32" s="48">
        <v>0.171466247</v>
      </c>
      <c r="G32" s="48">
        <v>0.039727801</v>
      </c>
      <c r="H32" s="48">
        <v>0.004336881</v>
      </c>
      <c r="I32" s="48">
        <v>0.28924643</v>
      </c>
      <c r="J32" s="48">
        <v>0.017889092</v>
      </c>
      <c r="K32" s="48">
        <v>0.003675304</v>
      </c>
      <c r="L32" s="48">
        <v>0.000282384</v>
      </c>
    </row>
    <row r="33" spans="1:12" ht="15.75" customHeight="1">
      <c r="A33" s="49"/>
      <c r="B33" s="50">
        <v>1993</v>
      </c>
      <c r="C33" s="50">
        <v>1994</v>
      </c>
      <c r="D33" s="50">
        <v>1995</v>
      </c>
      <c r="E33" s="50">
        <v>1996</v>
      </c>
      <c r="F33" s="50">
        <v>1997</v>
      </c>
      <c r="G33" s="50">
        <v>1998</v>
      </c>
      <c r="H33" s="50">
        <v>1999</v>
      </c>
      <c r="I33" s="50">
        <v>2000</v>
      </c>
      <c r="J33" s="50">
        <v>2001</v>
      </c>
      <c r="K33" s="50">
        <v>2002</v>
      </c>
      <c r="L33" s="50">
        <v>2003</v>
      </c>
    </row>
    <row r="34" spans="1:12" ht="15.75" customHeight="1">
      <c r="A34" s="47" t="s">
        <v>49</v>
      </c>
      <c r="B34" s="48">
        <v>0.000227821</v>
      </c>
      <c r="C34" s="48">
        <v>0.008848312</v>
      </c>
      <c r="D34" s="48">
        <v>2.314946997</v>
      </c>
      <c r="E34" s="48">
        <v>1.758775735</v>
      </c>
      <c r="F34" s="48">
        <v>1.604940714</v>
      </c>
      <c r="G34" s="48">
        <v>1.461894504</v>
      </c>
      <c r="H34" s="48">
        <v>1.35619462</v>
      </c>
      <c r="I34" s="48">
        <v>1.282701399</v>
      </c>
      <c r="J34" s="48">
        <v>1.256364117</v>
      </c>
      <c r="K34" s="48">
        <v>1.228294448</v>
      </c>
      <c r="L34" s="48">
        <v>1.19480943</v>
      </c>
    </row>
    <row r="35" spans="1:12" ht="15.75" customHeight="1">
      <c r="A35" s="44" t="s">
        <v>50</v>
      </c>
      <c r="B35" s="51">
        <v>0.000179726</v>
      </c>
      <c r="C35" s="51">
        <v>0.006255877</v>
      </c>
      <c r="D35" s="51">
        <v>2.267304135</v>
      </c>
      <c r="E35" s="51">
        <v>1.73701785</v>
      </c>
      <c r="F35" s="51">
        <v>1.593088139</v>
      </c>
      <c r="G35" s="51">
        <v>1.445332439</v>
      </c>
      <c r="H35" s="51">
        <v>1.349228553</v>
      </c>
      <c r="I35" s="51">
        <v>1.279950785</v>
      </c>
      <c r="J35" s="51">
        <v>1.254646506</v>
      </c>
      <c r="K35" s="51">
        <v>1.225120162</v>
      </c>
      <c r="L35" s="51">
        <v>1.189009442</v>
      </c>
    </row>
    <row r="36" spans="1:12" ht="15.75" customHeight="1">
      <c r="A36" s="44" t="s">
        <v>51</v>
      </c>
      <c r="B36" s="45">
        <v>0.000142188</v>
      </c>
      <c r="C36" s="45">
        <v>0.004472957</v>
      </c>
      <c r="D36" s="45">
        <v>2.226053144</v>
      </c>
      <c r="E36" s="45">
        <v>1.720458437</v>
      </c>
      <c r="F36" s="45">
        <v>1.582617508</v>
      </c>
      <c r="G36" s="45">
        <v>1.438913446</v>
      </c>
      <c r="H36" s="45">
        <v>1.338124793</v>
      </c>
      <c r="I36" s="45">
        <v>1.27697798</v>
      </c>
      <c r="J36" s="45">
        <v>1.254184966</v>
      </c>
      <c r="K36" s="45">
        <v>1.223687224</v>
      </c>
      <c r="L36" s="45">
        <v>1.184135541</v>
      </c>
    </row>
    <row r="37" spans="1:12" ht="15.75" customHeight="1">
      <c r="A37" s="44" t="s">
        <v>52</v>
      </c>
      <c r="B37" s="45">
        <v>0.000113018</v>
      </c>
      <c r="C37" s="45">
        <v>0.0031533</v>
      </c>
      <c r="D37" s="45">
        <v>2.176009283</v>
      </c>
      <c r="E37" s="45">
        <v>1.706568675</v>
      </c>
      <c r="F37" s="45">
        <v>1.572684466</v>
      </c>
      <c r="G37" s="45">
        <v>1.426085805</v>
      </c>
      <c r="H37" s="45">
        <v>1.322762233</v>
      </c>
      <c r="I37" s="45">
        <v>1.2741214</v>
      </c>
      <c r="J37" s="45">
        <v>1.252026472</v>
      </c>
      <c r="K37" s="45">
        <v>1.221539757</v>
      </c>
      <c r="L37" s="45">
        <v>1.179674013</v>
      </c>
    </row>
    <row r="38" spans="1:12" ht="15.75" customHeight="1">
      <c r="A38" s="44" t="s">
        <v>53</v>
      </c>
      <c r="B38" s="45">
        <v>8.8144E-05</v>
      </c>
      <c r="C38" s="45">
        <v>0.002160239</v>
      </c>
      <c r="D38" s="45">
        <v>2.103101078</v>
      </c>
      <c r="E38" s="45">
        <v>1.695384225</v>
      </c>
      <c r="F38" s="45">
        <v>1.562976817</v>
      </c>
      <c r="G38" s="45">
        <v>1.419386301</v>
      </c>
      <c r="H38" s="45">
        <v>1.314752759</v>
      </c>
      <c r="I38" s="45">
        <v>1.272465922</v>
      </c>
      <c r="J38" s="45">
        <v>1.250093827</v>
      </c>
      <c r="K38" s="45">
        <v>1.218667358</v>
      </c>
      <c r="L38" s="45">
        <v>1.174758823</v>
      </c>
    </row>
    <row r="39" spans="1:12" ht="15.75" customHeight="1">
      <c r="A39" s="44" t="s">
        <v>54</v>
      </c>
      <c r="B39" s="45">
        <v>6.8499E-05</v>
      </c>
      <c r="C39" s="45">
        <v>0.00147517</v>
      </c>
      <c r="D39" s="45">
        <v>2.036958982</v>
      </c>
      <c r="E39" s="45">
        <v>1.685460235</v>
      </c>
      <c r="F39" s="45">
        <v>1.553108366</v>
      </c>
      <c r="G39" s="45">
        <v>1.412967191</v>
      </c>
      <c r="H39" s="45">
        <v>1.307221854</v>
      </c>
      <c r="I39" s="45">
        <v>1.269302819</v>
      </c>
      <c r="J39" s="45">
        <v>1.247814071</v>
      </c>
      <c r="K39" s="45">
        <v>1.216111092</v>
      </c>
      <c r="L39" s="45">
        <v>1.169321478</v>
      </c>
    </row>
    <row r="40" spans="1:12" ht="15.75" customHeight="1">
      <c r="A40" s="44" t="s">
        <v>55</v>
      </c>
      <c r="B40" s="45">
        <v>5.2659E-05</v>
      </c>
      <c r="C40" s="45">
        <v>2.762013401</v>
      </c>
      <c r="D40" s="45">
        <v>1.979815566</v>
      </c>
      <c r="E40" s="45">
        <v>1.675242928</v>
      </c>
      <c r="F40" s="45">
        <v>1.5430247</v>
      </c>
      <c r="G40" s="45">
        <v>1.406059222</v>
      </c>
      <c r="H40" s="45">
        <v>1.303171596</v>
      </c>
      <c r="I40" s="45">
        <v>1.266592312</v>
      </c>
      <c r="J40" s="45">
        <v>1.245997407</v>
      </c>
      <c r="K40" s="45">
        <v>1.214190243</v>
      </c>
      <c r="L40" s="45">
        <v>1.164470294</v>
      </c>
    </row>
    <row r="41" spans="1:12" ht="15.75" customHeight="1">
      <c r="A41" s="44" t="s">
        <v>56</v>
      </c>
      <c r="B41" s="45">
        <v>0.040391894</v>
      </c>
      <c r="C41" s="45">
        <v>2.62983395</v>
      </c>
      <c r="D41" s="45">
        <v>1.922328337</v>
      </c>
      <c r="E41" s="45">
        <v>1.665498099</v>
      </c>
      <c r="F41" s="45">
        <v>1.532937968</v>
      </c>
      <c r="G41" s="45">
        <v>1.398364025</v>
      </c>
      <c r="H41" s="45">
        <v>1.299360572</v>
      </c>
      <c r="I41" s="45">
        <v>1.26463592</v>
      </c>
      <c r="J41" s="45">
        <v>1.242963333</v>
      </c>
      <c r="K41" s="45">
        <v>1.210973897</v>
      </c>
      <c r="L41" s="45">
        <v>1.158141054</v>
      </c>
    </row>
    <row r="42" spans="1:12" ht="15.75" customHeight="1">
      <c r="A42" s="44" t="s">
        <v>57</v>
      </c>
      <c r="B42" s="45">
        <v>0.030292406</v>
      </c>
      <c r="C42" s="45">
        <v>2.574956477</v>
      </c>
      <c r="D42" s="45">
        <v>1.873532191</v>
      </c>
      <c r="E42" s="45">
        <v>1.65511227</v>
      </c>
      <c r="F42" s="45">
        <v>1.523386336</v>
      </c>
      <c r="G42" s="45">
        <v>1.393141139</v>
      </c>
      <c r="H42" s="45">
        <v>1.295545191</v>
      </c>
      <c r="I42" s="45">
        <v>1.262080208</v>
      </c>
      <c r="J42" s="45">
        <v>1.238707135</v>
      </c>
      <c r="K42" s="45">
        <v>1.207976906</v>
      </c>
      <c r="L42" s="45">
        <v>1.153483288</v>
      </c>
    </row>
    <row r="43" spans="1:12" ht="15.75" customHeight="1">
      <c r="A43" s="44" t="s">
        <v>58</v>
      </c>
      <c r="B43" s="45">
        <v>0.022502158</v>
      </c>
      <c r="C43" s="45">
        <v>2.513646134</v>
      </c>
      <c r="D43" s="45">
        <v>1.83788999</v>
      </c>
      <c r="E43" s="45">
        <v>1.644227484</v>
      </c>
      <c r="F43" s="45">
        <v>1.513587371</v>
      </c>
      <c r="G43" s="45">
        <v>1.386883521</v>
      </c>
      <c r="H43" s="45">
        <v>1.29203731</v>
      </c>
      <c r="I43" s="45">
        <v>1.260771527</v>
      </c>
      <c r="J43" s="45">
        <v>1.236695033</v>
      </c>
      <c r="K43" s="45">
        <v>1.205619919</v>
      </c>
      <c r="L43" s="45">
        <v>1.14961598</v>
      </c>
    </row>
    <row r="44" spans="1:12" ht="15.75" customHeight="1">
      <c r="A44" s="44" t="s">
        <v>59</v>
      </c>
      <c r="B44" s="45">
        <v>0.016481475</v>
      </c>
      <c r="C44" s="45">
        <v>2.451020119</v>
      </c>
      <c r="D44" s="45">
        <v>1.807985903</v>
      </c>
      <c r="E44" s="45">
        <v>1.632118794</v>
      </c>
      <c r="F44" s="45">
        <v>1.503733406</v>
      </c>
      <c r="G44" s="45">
        <v>1.374660043</v>
      </c>
      <c r="H44" s="45">
        <v>1.289117459</v>
      </c>
      <c r="I44" s="45">
        <v>1.259114532</v>
      </c>
      <c r="J44" s="45">
        <v>1.233103004</v>
      </c>
      <c r="K44" s="45">
        <v>1.202291975</v>
      </c>
      <c r="L44" s="45">
        <v>1.145934094</v>
      </c>
    </row>
    <row r="45" spans="1:12" ht="15.75" customHeight="1">
      <c r="A45" s="44" t="s">
        <v>60</v>
      </c>
      <c r="B45" s="45">
        <v>0.012104491</v>
      </c>
      <c r="C45" s="45">
        <v>2.381457739</v>
      </c>
      <c r="D45" s="45">
        <v>1.78234333</v>
      </c>
      <c r="E45" s="45">
        <v>1.618930983</v>
      </c>
      <c r="F45" s="45">
        <v>1.481023393</v>
      </c>
      <c r="G45" s="45">
        <v>1.36627657</v>
      </c>
      <c r="H45" s="45">
        <v>1.286546938</v>
      </c>
      <c r="I45" s="45">
        <v>1.257609174</v>
      </c>
      <c r="J45" s="45">
        <v>1.230730156</v>
      </c>
      <c r="K45" s="45">
        <v>1.199121498</v>
      </c>
      <c r="L45" s="45">
        <v>1.143902523</v>
      </c>
    </row>
    <row r="46" spans="1:12" ht="15.75" customHeight="1">
      <c r="A46" s="42"/>
      <c r="B46" s="42">
        <v>2004</v>
      </c>
      <c r="C46" s="42">
        <v>2005</v>
      </c>
      <c r="D46" s="42">
        <v>2006</v>
      </c>
      <c r="E46" s="42">
        <v>2007</v>
      </c>
      <c r="F46" s="42">
        <v>2008</v>
      </c>
      <c r="G46" s="42">
        <v>2009</v>
      </c>
      <c r="H46" s="42">
        <v>2010</v>
      </c>
      <c r="I46" s="42">
        <v>2011</v>
      </c>
      <c r="J46" s="42">
        <v>2012</v>
      </c>
      <c r="K46" s="42">
        <v>2013</v>
      </c>
      <c r="L46" s="42">
        <v>2014</v>
      </c>
    </row>
    <row r="47" spans="1:12" ht="15.75" customHeight="1">
      <c r="A47" s="44" t="s">
        <v>49</v>
      </c>
      <c r="B47" s="45">
        <v>1.141734369</v>
      </c>
      <c r="C47" s="45">
        <v>1.121343652</v>
      </c>
      <c r="D47" s="45">
        <v>1.090445592</v>
      </c>
      <c r="E47" s="45">
        <v>1.068668973</v>
      </c>
      <c r="F47" s="45">
        <v>1.05344344</v>
      </c>
      <c r="G47" s="45">
        <v>1.036498311</v>
      </c>
      <c r="H47" s="45">
        <v>1.029201214</v>
      </c>
      <c r="I47" s="45">
        <v>1.022161062</v>
      </c>
      <c r="J47" s="45">
        <v>1.009961658</v>
      </c>
      <c r="K47" s="45">
        <v>1.007044158</v>
      </c>
      <c r="L47" s="45">
        <v>1.005124139</v>
      </c>
    </row>
    <row r="48" spans="1:12" ht="15.75" customHeight="1">
      <c r="A48" s="44" t="s">
        <v>50</v>
      </c>
      <c r="B48" s="45">
        <v>1.140274817</v>
      </c>
      <c r="C48" s="45">
        <v>1.119239482</v>
      </c>
      <c r="D48" s="45">
        <v>1.087915102</v>
      </c>
      <c r="E48" s="45">
        <v>1.066334766</v>
      </c>
      <c r="F48" s="45">
        <v>1.052380535</v>
      </c>
      <c r="G48" s="45">
        <v>1.034594657</v>
      </c>
      <c r="H48" s="45">
        <v>1.029201214</v>
      </c>
      <c r="I48" s="45">
        <v>1.021430739</v>
      </c>
      <c r="J48" s="45">
        <v>1.009089804</v>
      </c>
      <c r="K48" s="45">
        <v>1.007044158</v>
      </c>
      <c r="L48" s="52">
        <v>1.003993642</v>
      </c>
    </row>
    <row r="49" spans="1:12" ht="15.75" customHeight="1">
      <c r="A49" s="44" t="s">
        <v>51</v>
      </c>
      <c r="B49" s="45">
        <v>1.139752811</v>
      </c>
      <c r="C49" s="45">
        <v>1.118163808</v>
      </c>
      <c r="D49" s="45">
        <v>1.087126934</v>
      </c>
      <c r="E49" s="45">
        <v>1.065566493</v>
      </c>
      <c r="F49" s="45">
        <v>1.052124869</v>
      </c>
      <c r="G49" s="45">
        <v>1.034128265</v>
      </c>
      <c r="H49" s="45">
        <v>1.029201214</v>
      </c>
      <c r="I49" s="45">
        <v>1.020895789</v>
      </c>
      <c r="J49" s="45">
        <v>1.009089804</v>
      </c>
      <c r="K49" s="45">
        <v>1.007044158</v>
      </c>
      <c r="L49" s="52">
        <v>1.003454787</v>
      </c>
    </row>
    <row r="50" spans="1:12" ht="15.75" customHeight="1">
      <c r="A50" s="44" t="s">
        <v>52</v>
      </c>
      <c r="B50" s="45">
        <v>1.137729927</v>
      </c>
      <c r="C50" s="45">
        <v>1.11522519</v>
      </c>
      <c r="D50" s="45">
        <v>1.084877982</v>
      </c>
      <c r="E50" s="45">
        <v>1.063571233</v>
      </c>
      <c r="F50" s="45">
        <v>1.051694726</v>
      </c>
      <c r="G50" s="45">
        <v>1.032643324</v>
      </c>
      <c r="H50" s="45">
        <v>1.028386731</v>
      </c>
      <c r="I50" s="45">
        <v>1.019659961</v>
      </c>
      <c r="J50" s="45">
        <v>1.008013246</v>
      </c>
      <c r="K50" s="45">
        <v>1.007044158</v>
      </c>
      <c r="L50" s="52">
        <v>1.003187939</v>
      </c>
    </row>
    <row r="51" spans="1:12" ht="15.75" customHeight="1">
      <c r="A51" s="44" t="s">
        <v>53</v>
      </c>
      <c r="B51" s="45">
        <v>1.136736419</v>
      </c>
      <c r="C51" s="45">
        <v>1.112995859</v>
      </c>
      <c r="D51" s="45">
        <v>1.083951204</v>
      </c>
      <c r="E51" s="45">
        <v>1.062220089</v>
      </c>
      <c r="F51" s="45">
        <v>1.050691316</v>
      </c>
      <c r="G51" s="45">
        <v>1.032174716</v>
      </c>
      <c r="H51" s="45">
        <v>1.028386731</v>
      </c>
      <c r="I51" s="45">
        <v>1.019283846</v>
      </c>
      <c r="J51" s="45">
        <v>1.007784479</v>
      </c>
      <c r="K51" s="45">
        <v>1.007044158</v>
      </c>
      <c r="L51" s="52">
        <v>1.002727687</v>
      </c>
    </row>
    <row r="52" spans="1:12" ht="15.75" customHeight="1">
      <c r="A52" s="44" t="s">
        <v>54</v>
      </c>
      <c r="B52" s="45">
        <v>1.134981737</v>
      </c>
      <c r="C52" s="45">
        <v>1.110190408</v>
      </c>
      <c r="D52" s="45">
        <v>1.081908561</v>
      </c>
      <c r="E52" s="45">
        <v>1.060429025</v>
      </c>
      <c r="F52" s="45">
        <v>1.049918576</v>
      </c>
      <c r="G52" s="45">
        <v>1.031711478</v>
      </c>
      <c r="H52" s="45">
        <v>1.027862522</v>
      </c>
      <c r="I52" s="45">
        <v>1.017686078</v>
      </c>
      <c r="J52" s="45">
        <v>1.007313057</v>
      </c>
      <c r="K52" s="45">
        <v>1.007044158</v>
      </c>
      <c r="L52" s="52">
        <v>1.002122405</v>
      </c>
    </row>
    <row r="53" spans="1:12" ht="15.75" customHeight="1">
      <c r="A53" s="44" t="s">
        <v>55</v>
      </c>
      <c r="B53" s="45">
        <v>1.132986548</v>
      </c>
      <c r="C53" s="45">
        <v>1.106877523</v>
      </c>
      <c r="D53" s="45">
        <v>1.079816955</v>
      </c>
      <c r="E53" s="45">
        <v>1.05941834</v>
      </c>
      <c r="F53" s="45">
        <v>1.048716746</v>
      </c>
      <c r="G53" s="45">
        <v>1.031035119</v>
      </c>
      <c r="H53" s="45">
        <v>1.027257467</v>
      </c>
      <c r="I53" s="45">
        <v>1.016553638</v>
      </c>
      <c r="J53" s="45">
        <v>1.007313057</v>
      </c>
      <c r="K53" s="45">
        <v>1.007044158</v>
      </c>
      <c r="L53" s="52">
        <v>1.001656635</v>
      </c>
    </row>
    <row r="54" spans="1:12" ht="15.75" customHeight="1">
      <c r="A54" s="44" t="s">
        <v>56</v>
      </c>
      <c r="B54" s="45">
        <v>1.130779267</v>
      </c>
      <c r="C54" s="45">
        <v>1.104034634</v>
      </c>
      <c r="D54" s="45">
        <v>1.077929501</v>
      </c>
      <c r="E54" s="45">
        <v>1.057864337</v>
      </c>
      <c r="F54" s="45">
        <v>1.046713337</v>
      </c>
      <c r="G54" s="45">
        <v>1.029952639</v>
      </c>
      <c r="H54" s="45">
        <v>1.026076453</v>
      </c>
      <c r="I54" s="45">
        <v>1.015305827</v>
      </c>
      <c r="J54" s="45">
        <v>1.007168024</v>
      </c>
      <c r="K54" s="45">
        <v>1.00683373</v>
      </c>
      <c r="L54" s="52">
        <v>1.000602</v>
      </c>
    </row>
    <row r="55" spans="1:12" ht="15.75" customHeight="1">
      <c r="A55" s="44" t="s">
        <v>57</v>
      </c>
      <c r="B55" s="45">
        <v>1.128516591</v>
      </c>
      <c r="C55" s="45">
        <v>1.100221267</v>
      </c>
      <c r="D55" s="45">
        <v>1.075310046</v>
      </c>
      <c r="E55" s="45">
        <v>1.056315778</v>
      </c>
      <c r="F55" s="45">
        <v>1.045068399</v>
      </c>
      <c r="G55" s="45">
        <v>1.029749778</v>
      </c>
      <c r="H55" s="45">
        <v>1.025144596</v>
      </c>
      <c r="I55" s="45">
        <v>1.013202419</v>
      </c>
      <c r="J55" s="45">
        <v>1.007044158</v>
      </c>
      <c r="K55" s="45">
        <v>1.00683373</v>
      </c>
      <c r="L55" s="52">
        <v>1</v>
      </c>
    </row>
    <row r="56" spans="1:12" ht="15.75" customHeight="1">
      <c r="A56" s="44" t="s">
        <v>58</v>
      </c>
      <c r="B56" s="45">
        <v>1.126569878</v>
      </c>
      <c r="C56" s="45">
        <v>1.097327614</v>
      </c>
      <c r="D56" s="45">
        <v>1.073676983</v>
      </c>
      <c r="E56" s="45">
        <v>1.055944086</v>
      </c>
      <c r="F56" s="45">
        <v>1.043013662</v>
      </c>
      <c r="G56" s="45">
        <v>1.029749778</v>
      </c>
      <c r="H56" s="45">
        <v>1.02442545</v>
      </c>
      <c r="I56" s="45">
        <v>1.012187195</v>
      </c>
      <c r="J56" s="45">
        <v>1.007044158</v>
      </c>
      <c r="K56" s="45">
        <v>1.006754196</v>
      </c>
      <c r="L56" s="53"/>
    </row>
    <row r="57" spans="1:12" ht="15.75" customHeight="1">
      <c r="A57" s="44" t="s">
        <v>59</v>
      </c>
      <c r="B57" s="45">
        <v>1.125323021</v>
      </c>
      <c r="C57" s="45">
        <v>1.095028055</v>
      </c>
      <c r="D57" s="45">
        <v>1.071667606</v>
      </c>
      <c r="E57" s="45">
        <v>1.054739573</v>
      </c>
      <c r="F57" s="45">
        <v>1.040406404</v>
      </c>
      <c r="G57" s="45">
        <v>1.029749778</v>
      </c>
      <c r="H57" s="45">
        <v>1.023942149</v>
      </c>
      <c r="I57" s="45">
        <v>1.0115600279999999</v>
      </c>
      <c r="J57" s="45">
        <v>1.007044158</v>
      </c>
      <c r="K57" s="45">
        <v>1.005828834</v>
      </c>
      <c r="L57" s="53"/>
    </row>
    <row r="58" spans="1:12" ht="15.75" customHeight="1">
      <c r="A58" s="44" t="s">
        <v>60</v>
      </c>
      <c r="B58" s="45">
        <v>1.124034877</v>
      </c>
      <c r="C58" s="45">
        <v>1.092919813</v>
      </c>
      <c r="D58" s="45">
        <v>1.070295487</v>
      </c>
      <c r="E58" s="45">
        <v>1.054117644</v>
      </c>
      <c r="F58" s="45">
        <v>1.038725746</v>
      </c>
      <c r="G58" s="45">
        <v>1.029749778</v>
      </c>
      <c r="H58" s="45">
        <v>1.02359822</v>
      </c>
      <c r="I58" s="45">
        <v>1.010907992</v>
      </c>
      <c r="J58" s="45">
        <v>1.007044158</v>
      </c>
      <c r="K58" s="45">
        <v>1.00562067</v>
      </c>
      <c r="L58" s="53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J20" sqref="J20"/>
    </sheetView>
  </sheetViews>
  <sheetFormatPr defaultColWidth="8.421875" defaultRowHeight="11.25" customHeight="1"/>
  <cols>
    <col min="1" max="1" width="12.00390625" style="125" customWidth="1"/>
    <col min="2" max="2" width="11.28125" style="125" customWidth="1"/>
    <col min="3" max="3" width="11.28125" style="226" customWidth="1"/>
    <col min="4" max="4" width="11.28125" style="125" customWidth="1"/>
    <col min="5" max="5" width="13.140625" style="125" customWidth="1"/>
    <col min="6" max="6" width="14.8515625" style="126" customWidth="1"/>
    <col min="7" max="16384" width="8.421875" style="126" customWidth="1"/>
  </cols>
  <sheetData>
    <row r="1" spans="1:4" s="284" customFormat="1" ht="14.25" customHeight="1">
      <c r="A1" s="283" t="s">
        <v>205</v>
      </c>
      <c r="B1" s="283"/>
      <c r="C1" s="283"/>
      <c r="D1" s="283"/>
    </row>
    <row r="2" spans="2:5" ht="10.5" customHeight="1">
      <c r="B2" s="285"/>
      <c r="C2" s="125"/>
      <c r="E2" s="126"/>
    </row>
    <row r="3" spans="2:5" ht="10.5" customHeight="1">
      <c r="B3" s="285"/>
      <c r="C3" s="125"/>
      <c r="E3" s="126"/>
    </row>
    <row r="4" spans="1:5" ht="11.25" customHeight="1">
      <c r="A4" s="122" t="s">
        <v>97</v>
      </c>
      <c r="B4" s="122"/>
      <c r="C4" s="222"/>
      <c r="D4" s="122"/>
      <c r="E4" s="122"/>
    </row>
    <row r="5" spans="1:5" ht="11.25" customHeight="1">
      <c r="A5" s="122"/>
      <c r="B5" s="122"/>
      <c r="C5" s="222"/>
      <c r="D5" s="122"/>
      <c r="E5" s="122"/>
    </row>
    <row r="6" spans="1:3" s="1" customFormat="1" ht="10.5">
      <c r="A6" s="1" t="s">
        <v>206</v>
      </c>
      <c r="C6" s="223"/>
    </row>
    <row r="7" spans="1:3" s="1" customFormat="1" ht="10.5">
      <c r="A7" s="1" t="s">
        <v>207</v>
      </c>
      <c r="C7" s="223"/>
    </row>
    <row r="8" spans="1:3" s="1" customFormat="1" ht="10.5">
      <c r="A8" s="1" t="s">
        <v>208</v>
      </c>
      <c r="C8" s="223"/>
    </row>
    <row r="9" spans="1:3" s="1" customFormat="1" ht="10.5">
      <c r="A9" s="1" t="s">
        <v>99</v>
      </c>
      <c r="C9" s="223"/>
    </row>
    <row r="10" spans="1:5" ht="15" customHeight="1" thickBot="1">
      <c r="A10" s="105"/>
      <c r="B10" s="105"/>
      <c r="C10" s="224"/>
      <c r="D10" s="105"/>
      <c r="E10" s="105"/>
    </row>
    <row r="11" spans="1:6" s="213" customFormat="1" ht="11.25" customHeight="1" thickBot="1" thickTop="1">
      <c r="A11" s="123" t="s">
        <v>1</v>
      </c>
      <c r="B11" s="124" t="s">
        <v>2</v>
      </c>
      <c r="C11" s="225" t="s">
        <v>3</v>
      </c>
      <c r="D11" s="124" t="s">
        <v>4</v>
      </c>
      <c r="E11" s="124" t="s">
        <v>5</v>
      </c>
      <c r="F11" s="124" t="s">
        <v>6</v>
      </c>
    </row>
    <row r="12" ht="11.25" customHeight="1" thickBot="1" thickTop="1"/>
    <row r="13" spans="1:6" s="214" customFormat="1" ht="11.25" customHeight="1" thickTop="1">
      <c r="A13" s="127" t="s">
        <v>9</v>
      </c>
      <c r="B13" s="128" t="s">
        <v>10</v>
      </c>
      <c r="C13" s="227" t="s">
        <v>100</v>
      </c>
      <c r="D13" s="128" t="s">
        <v>103</v>
      </c>
      <c r="E13" s="128" t="s">
        <v>12</v>
      </c>
      <c r="F13" s="221" t="s">
        <v>10</v>
      </c>
    </row>
    <row r="14" spans="1:6" s="214" customFormat="1" ht="11.25" customHeight="1">
      <c r="A14" s="129"/>
      <c r="B14" s="130" t="s">
        <v>72</v>
      </c>
      <c r="C14" s="228" t="s">
        <v>101</v>
      </c>
      <c r="D14" s="130" t="s">
        <v>28</v>
      </c>
      <c r="E14" s="130" t="s">
        <v>38</v>
      </c>
      <c r="F14" s="215" t="s">
        <v>72</v>
      </c>
    </row>
    <row r="15" spans="1:6" s="214" customFormat="1" ht="11.25" customHeight="1">
      <c r="A15" s="129"/>
      <c r="B15" s="130"/>
      <c r="C15" s="228" t="s">
        <v>102</v>
      </c>
      <c r="D15" s="130"/>
      <c r="E15" s="130" t="s">
        <v>98</v>
      </c>
      <c r="F15" s="215"/>
    </row>
    <row r="16" spans="1:6" s="214" customFormat="1" ht="11.25" customHeight="1">
      <c r="A16" s="129"/>
      <c r="B16" s="130"/>
      <c r="C16" s="228"/>
      <c r="D16" s="130"/>
      <c r="E16" s="130" t="s">
        <v>44</v>
      </c>
      <c r="F16" s="215"/>
    </row>
    <row r="17" spans="1:6" s="214" customFormat="1" ht="11.25" customHeight="1">
      <c r="A17" s="129"/>
      <c r="B17" s="130"/>
      <c r="C17" s="228"/>
      <c r="D17" s="130"/>
      <c r="E17" s="130"/>
      <c r="F17" s="215"/>
    </row>
    <row r="18" spans="1:6" s="214" customFormat="1" ht="11.25" customHeight="1" thickBot="1">
      <c r="A18" s="132"/>
      <c r="B18" s="133"/>
      <c r="C18" s="229"/>
      <c r="D18" s="133"/>
      <c r="E18" s="133"/>
      <c r="F18" s="216"/>
    </row>
    <row r="19" spans="1:6" s="214" customFormat="1" ht="11.25" customHeight="1" thickTop="1">
      <c r="A19" s="217"/>
      <c r="B19" s="218"/>
      <c r="C19" s="230"/>
      <c r="D19" s="218"/>
      <c r="E19" s="219"/>
      <c r="F19" s="219"/>
    </row>
    <row r="20" spans="1:6" ht="11.25" customHeight="1">
      <c r="A20" s="220">
        <v>38777</v>
      </c>
      <c r="B20" s="119">
        <v>4.36</v>
      </c>
      <c r="C20" s="231">
        <v>1</v>
      </c>
      <c r="D20" s="119">
        <f>B20*C20</f>
        <v>4.36</v>
      </c>
      <c r="E20" s="232">
        <v>220</v>
      </c>
      <c r="F20" s="119">
        <f>D20*E20</f>
        <v>959.2</v>
      </c>
    </row>
    <row r="21" spans="1:6" ht="11.25" customHeight="1">
      <c r="A21" s="220">
        <v>38808</v>
      </c>
      <c r="B21" s="119">
        <v>4.36</v>
      </c>
      <c r="C21" s="231">
        <v>1</v>
      </c>
      <c r="D21" s="119">
        <f aca="true" t="shared" si="0" ref="D21:D84">B21*C21</f>
        <v>4.36</v>
      </c>
      <c r="E21" s="232">
        <v>220</v>
      </c>
      <c r="F21" s="119">
        <f aca="true" t="shared" si="1" ref="F21:F71">D21*E21</f>
        <v>959.2</v>
      </c>
    </row>
    <row r="22" spans="1:6" ht="11.25" customHeight="1">
      <c r="A22" s="220">
        <v>38838</v>
      </c>
      <c r="B22" s="119">
        <v>4.36</v>
      </c>
      <c r="C22" s="231">
        <v>1</v>
      </c>
      <c r="D22" s="119">
        <f t="shared" si="0"/>
        <v>4.36</v>
      </c>
      <c r="E22" s="232">
        <v>220</v>
      </c>
      <c r="F22" s="119">
        <f t="shared" si="1"/>
        <v>959.2</v>
      </c>
    </row>
    <row r="23" spans="1:6" ht="11.25" customHeight="1">
      <c r="A23" s="220">
        <v>38869</v>
      </c>
      <c r="B23" s="119">
        <v>4.36</v>
      </c>
      <c r="C23" s="231">
        <v>1</v>
      </c>
      <c r="D23" s="119">
        <f t="shared" si="0"/>
        <v>4.36</v>
      </c>
      <c r="E23" s="232">
        <v>220</v>
      </c>
      <c r="F23" s="119">
        <f t="shared" si="1"/>
        <v>959.2</v>
      </c>
    </row>
    <row r="24" spans="1:6" ht="11.25" customHeight="1">
      <c r="A24" s="220">
        <v>38899</v>
      </c>
      <c r="B24" s="119">
        <v>4.36</v>
      </c>
      <c r="C24" s="231">
        <v>1</v>
      </c>
      <c r="D24" s="119">
        <f t="shared" si="0"/>
        <v>4.36</v>
      </c>
      <c r="E24" s="232">
        <v>220</v>
      </c>
      <c r="F24" s="119">
        <f t="shared" si="1"/>
        <v>959.2</v>
      </c>
    </row>
    <row r="25" spans="1:6" ht="11.25" customHeight="1">
      <c r="A25" s="220">
        <v>38930</v>
      </c>
      <c r="B25" s="119">
        <f>D24</f>
        <v>4.36</v>
      </c>
      <c r="C25" s="231">
        <v>1.0504</v>
      </c>
      <c r="D25" s="119">
        <f t="shared" si="0"/>
        <v>4.58</v>
      </c>
      <c r="E25" s="232">
        <v>220</v>
      </c>
      <c r="F25" s="119">
        <f t="shared" si="1"/>
        <v>1007.6</v>
      </c>
    </row>
    <row r="26" spans="1:6" ht="11.25" customHeight="1">
      <c r="A26" s="220">
        <v>38961</v>
      </c>
      <c r="B26" s="119">
        <v>4.58</v>
      </c>
      <c r="C26" s="231">
        <v>1</v>
      </c>
      <c r="D26" s="119">
        <f t="shared" si="0"/>
        <v>4.58</v>
      </c>
      <c r="E26" s="232">
        <v>220</v>
      </c>
      <c r="F26" s="119">
        <f t="shared" si="1"/>
        <v>1007.6</v>
      </c>
    </row>
    <row r="27" spans="1:6" ht="11.25" customHeight="1">
      <c r="A27" s="220">
        <v>38991</v>
      </c>
      <c r="B27" s="119">
        <v>4.58</v>
      </c>
      <c r="C27" s="231">
        <v>1</v>
      </c>
      <c r="D27" s="119">
        <f t="shared" si="0"/>
        <v>4.58</v>
      </c>
      <c r="E27" s="232">
        <v>220</v>
      </c>
      <c r="F27" s="119">
        <f t="shared" si="1"/>
        <v>1007.6</v>
      </c>
    </row>
    <row r="28" spans="1:6" ht="11.25" customHeight="1">
      <c r="A28" s="220">
        <v>39022</v>
      </c>
      <c r="B28" s="119">
        <v>4.58</v>
      </c>
      <c r="C28" s="231">
        <v>1</v>
      </c>
      <c r="D28" s="119">
        <f t="shared" si="0"/>
        <v>4.58</v>
      </c>
      <c r="E28" s="232">
        <v>220</v>
      </c>
      <c r="F28" s="119">
        <f t="shared" si="1"/>
        <v>1007.6</v>
      </c>
    </row>
    <row r="29" spans="1:6" ht="11.25" customHeight="1">
      <c r="A29" s="220">
        <v>39052</v>
      </c>
      <c r="B29" s="119">
        <v>4.58</v>
      </c>
      <c r="C29" s="231">
        <v>1</v>
      </c>
      <c r="D29" s="119">
        <f t="shared" si="0"/>
        <v>4.58</v>
      </c>
      <c r="E29" s="232">
        <v>220</v>
      </c>
      <c r="F29" s="119">
        <f t="shared" si="1"/>
        <v>1007.6</v>
      </c>
    </row>
    <row r="30" spans="1:6" ht="11.25" customHeight="1">
      <c r="A30" s="220">
        <v>39083</v>
      </c>
      <c r="B30" s="119">
        <f>D29</f>
        <v>4.58</v>
      </c>
      <c r="C30" s="231">
        <v>1.2379</v>
      </c>
      <c r="D30" s="119">
        <f t="shared" si="0"/>
        <v>5.67</v>
      </c>
      <c r="E30" s="232">
        <v>220</v>
      </c>
      <c r="F30" s="119">
        <f t="shared" si="1"/>
        <v>1247.4</v>
      </c>
    </row>
    <row r="31" spans="1:6" ht="11.25" customHeight="1">
      <c r="A31" s="220">
        <v>39114</v>
      </c>
      <c r="B31" s="119">
        <v>5.67</v>
      </c>
      <c r="C31" s="231">
        <v>1</v>
      </c>
      <c r="D31" s="119">
        <f t="shared" si="0"/>
        <v>5.67</v>
      </c>
      <c r="E31" s="232">
        <v>220</v>
      </c>
      <c r="F31" s="119">
        <f t="shared" si="1"/>
        <v>1247.4</v>
      </c>
    </row>
    <row r="32" spans="1:6" ht="11.25" customHeight="1">
      <c r="A32" s="220">
        <v>39142</v>
      </c>
      <c r="B32" s="119">
        <v>5.67</v>
      </c>
      <c r="C32" s="231">
        <v>1</v>
      </c>
      <c r="D32" s="119">
        <f t="shared" si="0"/>
        <v>5.67</v>
      </c>
      <c r="E32" s="232">
        <v>220</v>
      </c>
      <c r="F32" s="119">
        <f t="shared" si="1"/>
        <v>1247.4</v>
      </c>
    </row>
    <row r="33" spans="1:6" ht="11.25" customHeight="1">
      <c r="A33" s="220">
        <v>39173</v>
      </c>
      <c r="B33" s="119">
        <v>5.67</v>
      </c>
      <c r="C33" s="231">
        <v>1</v>
      </c>
      <c r="D33" s="119">
        <f t="shared" si="0"/>
        <v>5.67</v>
      </c>
      <c r="E33" s="232">
        <v>220</v>
      </c>
      <c r="F33" s="119">
        <f t="shared" si="1"/>
        <v>1247.4</v>
      </c>
    </row>
    <row r="34" spans="1:6" ht="11.25" customHeight="1">
      <c r="A34" s="220">
        <v>39203</v>
      </c>
      <c r="B34" s="119">
        <v>5.67</v>
      </c>
      <c r="C34" s="231">
        <v>1</v>
      </c>
      <c r="D34" s="119">
        <f t="shared" si="0"/>
        <v>5.67</v>
      </c>
      <c r="E34" s="232">
        <v>220</v>
      </c>
      <c r="F34" s="119">
        <f t="shared" si="1"/>
        <v>1247.4</v>
      </c>
    </row>
    <row r="35" spans="1:6" ht="11.25" customHeight="1">
      <c r="A35" s="220">
        <v>39234</v>
      </c>
      <c r="B35" s="119">
        <v>5.67</v>
      </c>
      <c r="C35" s="231">
        <v>1</v>
      </c>
      <c r="D35" s="119">
        <f t="shared" si="0"/>
        <v>5.67</v>
      </c>
      <c r="E35" s="232">
        <v>220</v>
      </c>
      <c r="F35" s="119">
        <f t="shared" si="1"/>
        <v>1247.4</v>
      </c>
    </row>
    <row r="36" spans="1:6" ht="11.25" customHeight="1">
      <c r="A36" s="220">
        <v>39264</v>
      </c>
      <c r="B36" s="119">
        <v>5.67</v>
      </c>
      <c r="C36" s="231">
        <v>1</v>
      </c>
      <c r="D36" s="119">
        <f t="shared" si="0"/>
        <v>5.67</v>
      </c>
      <c r="E36" s="232">
        <v>220</v>
      </c>
      <c r="F36" s="119">
        <f t="shared" si="1"/>
        <v>1247.4</v>
      </c>
    </row>
    <row r="37" spans="1:6" ht="11.25" customHeight="1">
      <c r="A37" s="220">
        <v>39295</v>
      </c>
      <c r="B37" s="119">
        <f>D36</f>
        <v>5.67</v>
      </c>
      <c r="C37" s="231">
        <v>1.0687</v>
      </c>
      <c r="D37" s="119">
        <f t="shared" si="0"/>
        <v>6.06</v>
      </c>
      <c r="E37" s="232">
        <v>220</v>
      </c>
      <c r="F37" s="119">
        <f t="shared" si="1"/>
        <v>1333.2</v>
      </c>
    </row>
    <row r="38" spans="1:6" ht="11.25" customHeight="1">
      <c r="A38" s="220">
        <v>39326</v>
      </c>
      <c r="B38" s="119">
        <v>6.06</v>
      </c>
      <c r="C38" s="231">
        <v>1</v>
      </c>
      <c r="D38" s="119">
        <f t="shared" si="0"/>
        <v>6.06</v>
      </c>
      <c r="E38" s="232">
        <v>220</v>
      </c>
      <c r="F38" s="119">
        <f t="shared" si="1"/>
        <v>1333.2</v>
      </c>
    </row>
    <row r="39" spans="1:6" ht="11.25" customHeight="1">
      <c r="A39" s="220">
        <v>39356</v>
      </c>
      <c r="B39" s="119">
        <v>6.06</v>
      </c>
      <c r="C39" s="231">
        <v>1</v>
      </c>
      <c r="D39" s="119">
        <f t="shared" si="0"/>
        <v>6.06</v>
      </c>
      <c r="E39" s="232">
        <v>220</v>
      </c>
      <c r="F39" s="119">
        <f t="shared" si="1"/>
        <v>1333.2</v>
      </c>
    </row>
    <row r="40" spans="1:6" ht="11.25" customHeight="1">
      <c r="A40" s="220">
        <v>39387</v>
      </c>
      <c r="B40" s="119">
        <v>6.06</v>
      </c>
      <c r="C40" s="231">
        <v>1</v>
      </c>
      <c r="D40" s="119">
        <f t="shared" si="0"/>
        <v>6.06</v>
      </c>
      <c r="E40" s="232">
        <v>220</v>
      </c>
      <c r="F40" s="119">
        <f t="shared" si="1"/>
        <v>1333.2</v>
      </c>
    </row>
    <row r="41" spans="1:6" ht="11.25" customHeight="1">
      <c r="A41" s="220">
        <v>39417</v>
      </c>
      <c r="B41" s="119">
        <v>6.06</v>
      </c>
      <c r="C41" s="231">
        <v>1</v>
      </c>
      <c r="D41" s="119">
        <f t="shared" si="0"/>
        <v>6.06</v>
      </c>
      <c r="E41" s="232">
        <v>220</v>
      </c>
      <c r="F41" s="119">
        <f t="shared" si="1"/>
        <v>1333.2</v>
      </c>
    </row>
    <row r="42" spans="1:6" ht="11.25" customHeight="1">
      <c r="A42" s="220">
        <v>39448</v>
      </c>
      <c r="B42" s="119">
        <v>6.06</v>
      </c>
      <c r="C42" s="231">
        <v>1</v>
      </c>
      <c r="D42" s="119">
        <f t="shared" si="0"/>
        <v>6.06</v>
      </c>
      <c r="E42" s="232">
        <v>220</v>
      </c>
      <c r="F42" s="119">
        <f t="shared" si="1"/>
        <v>1333.2</v>
      </c>
    </row>
    <row r="43" spans="1:6" ht="11.25" customHeight="1">
      <c r="A43" s="220">
        <v>39479</v>
      </c>
      <c r="B43" s="119">
        <v>6.06</v>
      </c>
      <c r="C43" s="231">
        <v>1</v>
      </c>
      <c r="D43" s="119">
        <f t="shared" si="0"/>
        <v>6.06</v>
      </c>
      <c r="E43" s="232">
        <v>220</v>
      </c>
      <c r="F43" s="119">
        <f t="shared" si="1"/>
        <v>1333.2</v>
      </c>
    </row>
    <row r="44" spans="1:6" ht="11.25" customHeight="1">
      <c r="A44" s="220">
        <v>39508</v>
      </c>
      <c r="B44" s="119">
        <v>6.06</v>
      </c>
      <c r="C44" s="231">
        <v>1</v>
      </c>
      <c r="D44" s="119">
        <f t="shared" si="0"/>
        <v>6.06</v>
      </c>
      <c r="E44" s="232">
        <v>220</v>
      </c>
      <c r="F44" s="119">
        <f t="shared" si="1"/>
        <v>1333.2</v>
      </c>
    </row>
    <row r="45" spans="1:6" ht="11.25" customHeight="1">
      <c r="A45" s="220">
        <v>39539</v>
      </c>
      <c r="B45" s="119">
        <v>6.06</v>
      </c>
      <c r="C45" s="231">
        <v>1</v>
      </c>
      <c r="D45" s="119">
        <f t="shared" si="0"/>
        <v>6.06</v>
      </c>
      <c r="E45" s="232">
        <v>220</v>
      </c>
      <c r="F45" s="119">
        <f t="shared" si="1"/>
        <v>1333.2</v>
      </c>
    </row>
    <row r="46" spans="1:6" ht="11.25" customHeight="1">
      <c r="A46" s="220">
        <v>39569</v>
      </c>
      <c r="B46" s="119">
        <v>6.06</v>
      </c>
      <c r="C46" s="231">
        <v>1</v>
      </c>
      <c r="D46" s="119">
        <f t="shared" si="0"/>
        <v>6.06</v>
      </c>
      <c r="E46" s="232">
        <v>220</v>
      </c>
      <c r="F46" s="119">
        <f t="shared" si="1"/>
        <v>1333.2</v>
      </c>
    </row>
    <row r="47" spans="1:6" ht="11.25" customHeight="1">
      <c r="A47" s="220">
        <v>39600</v>
      </c>
      <c r="B47" s="119">
        <v>6.06</v>
      </c>
      <c r="C47" s="231">
        <v>1</v>
      </c>
      <c r="D47" s="119">
        <f t="shared" si="0"/>
        <v>6.06</v>
      </c>
      <c r="E47" s="232">
        <v>220</v>
      </c>
      <c r="F47" s="119">
        <f t="shared" si="1"/>
        <v>1333.2</v>
      </c>
    </row>
    <row r="48" spans="1:6" ht="11.25" customHeight="1">
      <c r="A48" s="220">
        <v>39630</v>
      </c>
      <c r="B48" s="119">
        <v>6.06</v>
      </c>
      <c r="C48" s="231">
        <v>1</v>
      </c>
      <c r="D48" s="119">
        <f t="shared" si="0"/>
        <v>6.06</v>
      </c>
      <c r="E48" s="232">
        <v>220</v>
      </c>
      <c r="F48" s="119">
        <f t="shared" si="1"/>
        <v>1333.2</v>
      </c>
    </row>
    <row r="49" spans="1:6" ht="11.25" customHeight="1">
      <c r="A49" s="220">
        <v>39661</v>
      </c>
      <c r="B49" s="119">
        <v>6.06</v>
      </c>
      <c r="C49" s="231">
        <v>1</v>
      </c>
      <c r="D49" s="119">
        <f t="shared" si="0"/>
        <v>6.06</v>
      </c>
      <c r="E49" s="232">
        <v>220</v>
      </c>
      <c r="F49" s="119">
        <f t="shared" si="1"/>
        <v>1333.2</v>
      </c>
    </row>
    <row r="50" spans="1:6" ht="11.25" customHeight="1">
      <c r="A50" s="220">
        <v>39692</v>
      </c>
      <c r="B50" s="119">
        <f>D49</f>
        <v>6.06</v>
      </c>
      <c r="C50" s="231">
        <v>1.2524</v>
      </c>
      <c r="D50" s="119">
        <f t="shared" si="0"/>
        <v>7.59</v>
      </c>
      <c r="E50" s="232">
        <v>220</v>
      </c>
      <c r="F50" s="119">
        <f t="shared" si="1"/>
        <v>1669.8</v>
      </c>
    </row>
    <row r="51" spans="1:6" ht="11.25" customHeight="1">
      <c r="A51" s="220">
        <v>39722</v>
      </c>
      <c r="B51" s="119">
        <v>7.59</v>
      </c>
      <c r="C51" s="231">
        <v>1</v>
      </c>
      <c r="D51" s="119">
        <f t="shared" si="0"/>
        <v>7.59</v>
      </c>
      <c r="E51" s="232">
        <v>220</v>
      </c>
      <c r="F51" s="119">
        <f t="shared" si="1"/>
        <v>1669.8</v>
      </c>
    </row>
    <row r="52" spans="1:6" ht="11.25" customHeight="1">
      <c r="A52" s="220">
        <v>39753</v>
      </c>
      <c r="B52" s="119">
        <v>7.59</v>
      </c>
      <c r="C52" s="231">
        <v>1</v>
      </c>
      <c r="D52" s="119">
        <f t="shared" si="0"/>
        <v>7.59</v>
      </c>
      <c r="E52" s="232">
        <v>220</v>
      </c>
      <c r="F52" s="119">
        <f t="shared" si="1"/>
        <v>1669.8</v>
      </c>
    </row>
    <row r="53" spans="1:6" ht="11.25" customHeight="1">
      <c r="A53" s="220">
        <v>39783</v>
      </c>
      <c r="B53" s="119">
        <v>7.59</v>
      </c>
      <c r="C53" s="231">
        <v>1</v>
      </c>
      <c r="D53" s="119">
        <f t="shared" si="0"/>
        <v>7.59</v>
      </c>
      <c r="E53" s="232">
        <v>220</v>
      </c>
      <c r="F53" s="119">
        <f t="shared" si="1"/>
        <v>1669.8</v>
      </c>
    </row>
    <row r="54" spans="1:6" ht="11.25" customHeight="1">
      <c r="A54" s="220">
        <v>39814</v>
      </c>
      <c r="B54" s="119">
        <v>7.59</v>
      </c>
      <c r="C54" s="231">
        <v>1</v>
      </c>
      <c r="D54" s="119">
        <f t="shared" si="0"/>
        <v>7.59</v>
      </c>
      <c r="E54" s="232">
        <v>220</v>
      </c>
      <c r="F54" s="119">
        <f t="shared" si="1"/>
        <v>1669.8</v>
      </c>
    </row>
    <row r="55" spans="1:6" ht="11.25" customHeight="1">
      <c r="A55" s="220">
        <v>39845</v>
      </c>
      <c r="B55" s="119">
        <v>7.59</v>
      </c>
      <c r="C55" s="231">
        <v>1</v>
      </c>
      <c r="D55" s="119">
        <f t="shared" si="0"/>
        <v>7.59</v>
      </c>
      <c r="E55" s="232">
        <v>220</v>
      </c>
      <c r="F55" s="119">
        <f t="shared" si="1"/>
        <v>1669.8</v>
      </c>
    </row>
    <row r="56" spans="1:6" ht="11.25" customHeight="1">
      <c r="A56" s="220">
        <v>39873</v>
      </c>
      <c r="B56" s="119">
        <v>7.59</v>
      </c>
      <c r="C56" s="231">
        <v>1</v>
      </c>
      <c r="D56" s="119">
        <f t="shared" si="0"/>
        <v>7.59</v>
      </c>
      <c r="E56" s="232">
        <v>220</v>
      </c>
      <c r="F56" s="119">
        <f t="shared" si="1"/>
        <v>1669.8</v>
      </c>
    </row>
    <row r="57" spans="1:6" ht="11.25" customHeight="1">
      <c r="A57" s="220">
        <v>39904</v>
      </c>
      <c r="B57" s="119">
        <v>7.59</v>
      </c>
      <c r="C57" s="231">
        <v>1</v>
      </c>
      <c r="D57" s="119">
        <f t="shared" si="0"/>
        <v>7.59</v>
      </c>
      <c r="E57" s="232">
        <v>220</v>
      </c>
      <c r="F57" s="119">
        <f t="shared" si="1"/>
        <v>1669.8</v>
      </c>
    </row>
    <row r="58" spans="1:6" ht="11.25" customHeight="1">
      <c r="A58" s="220">
        <v>39934</v>
      </c>
      <c r="B58" s="119">
        <v>7.59</v>
      </c>
      <c r="C58" s="231">
        <v>1</v>
      </c>
      <c r="D58" s="119">
        <f t="shared" si="0"/>
        <v>7.59</v>
      </c>
      <c r="E58" s="232">
        <v>220</v>
      </c>
      <c r="F58" s="119">
        <f t="shared" si="1"/>
        <v>1669.8</v>
      </c>
    </row>
    <row r="59" spans="1:6" ht="11.25" customHeight="1">
      <c r="A59" s="220">
        <v>39965</v>
      </c>
      <c r="B59" s="119">
        <v>7.59</v>
      </c>
      <c r="C59" s="231">
        <v>1</v>
      </c>
      <c r="D59" s="119">
        <f t="shared" si="0"/>
        <v>7.59</v>
      </c>
      <c r="E59" s="232">
        <v>220</v>
      </c>
      <c r="F59" s="119">
        <f t="shared" si="1"/>
        <v>1669.8</v>
      </c>
    </row>
    <row r="60" spans="1:6" ht="11.25" customHeight="1">
      <c r="A60" s="220">
        <v>39995</v>
      </c>
      <c r="B60" s="119">
        <v>7.59</v>
      </c>
      <c r="C60" s="231">
        <v>1</v>
      </c>
      <c r="D60" s="119">
        <f t="shared" si="0"/>
        <v>7.59</v>
      </c>
      <c r="E60" s="232">
        <v>220</v>
      </c>
      <c r="F60" s="119">
        <f t="shared" si="1"/>
        <v>1669.8</v>
      </c>
    </row>
    <row r="61" spans="1:6" ht="11.25" customHeight="1">
      <c r="A61" s="220">
        <v>40026</v>
      </c>
      <c r="B61" s="119">
        <v>7.59</v>
      </c>
      <c r="C61" s="231">
        <v>1</v>
      </c>
      <c r="D61" s="119">
        <f t="shared" si="0"/>
        <v>7.59</v>
      </c>
      <c r="E61" s="232">
        <v>220</v>
      </c>
      <c r="F61" s="119">
        <f t="shared" si="1"/>
        <v>1669.8</v>
      </c>
    </row>
    <row r="62" spans="1:6" ht="11.25" customHeight="1">
      <c r="A62" s="220">
        <v>40057</v>
      </c>
      <c r="B62" s="119">
        <f>D61</f>
        <v>7.59</v>
      </c>
      <c r="C62" s="231">
        <v>1.0658</v>
      </c>
      <c r="D62" s="119">
        <f t="shared" si="0"/>
        <v>8.09</v>
      </c>
      <c r="E62" s="232">
        <v>220</v>
      </c>
      <c r="F62" s="119">
        <f t="shared" si="1"/>
        <v>1779.8</v>
      </c>
    </row>
    <row r="63" spans="1:6" ht="11.25" customHeight="1">
      <c r="A63" s="220">
        <v>40087</v>
      </c>
      <c r="B63" s="119">
        <v>8.09</v>
      </c>
      <c r="C63" s="231">
        <v>1</v>
      </c>
      <c r="D63" s="119">
        <f t="shared" si="0"/>
        <v>8.09</v>
      </c>
      <c r="E63" s="232">
        <v>220</v>
      </c>
      <c r="F63" s="119">
        <f t="shared" si="1"/>
        <v>1779.8</v>
      </c>
    </row>
    <row r="64" spans="1:6" ht="11.25" customHeight="1">
      <c r="A64" s="220">
        <v>40118</v>
      </c>
      <c r="B64" s="119">
        <v>8.09</v>
      </c>
      <c r="C64" s="231">
        <v>1</v>
      </c>
      <c r="D64" s="119">
        <f t="shared" si="0"/>
        <v>8.09</v>
      </c>
      <c r="E64" s="232">
        <v>220</v>
      </c>
      <c r="F64" s="119">
        <f t="shared" si="1"/>
        <v>1779.8</v>
      </c>
    </row>
    <row r="65" spans="1:6" ht="11.25" customHeight="1">
      <c r="A65" s="220">
        <v>40148</v>
      </c>
      <c r="B65" s="119">
        <v>8.09</v>
      </c>
      <c r="C65" s="231">
        <v>1</v>
      </c>
      <c r="D65" s="119">
        <f t="shared" si="0"/>
        <v>8.09</v>
      </c>
      <c r="E65" s="232">
        <v>220</v>
      </c>
      <c r="F65" s="119">
        <f t="shared" si="1"/>
        <v>1779.8</v>
      </c>
    </row>
    <row r="66" spans="1:6" ht="11.25" customHeight="1">
      <c r="A66" s="220">
        <v>40179</v>
      </c>
      <c r="B66" s="119">
        <v>8.09</v>
      </c>
      <c r="C66" s="231">
        <v>1</v>
      </c>
      <c r="D66" s="119">
        <f t="shared" si="0"/>
        <v>8.09</v>
      </c>
      <c r="E66" s="232">
        <v>220</v>
      </c>
      <c r="F66" s="119">
        <f t="shared" si="1"/>
        <v>1779.8</v>
      </c>
    </row>
    <row r="67" spans="1:6" ht="11.25" customHeight="1">
      <c r="A67" s="220">
        <v>40210</v>
      </c>
      <c r="B67" s="119">
        <v>8.09</v>
      </c>
      <c r="C67" s="231">
        <v>1</v>
      </c>
      <c r="D67" s="119">
        <f t="shared" si="0"/>
        <v>8.09</v>
      </c>
      <c r="E67" s="232">
        <v>220</v>
      </c>
      <c r="F67" s="119">
        <f t="shared" si="1"/>
        <v>1779.8</v>
      </c>
    </row>
    <row r="68" spans="1:6" ht="11.25" customHeight="1">
      <c r="A68" s="220">
        <v>40238</v>
      </c>
      <c r="B68" s="119">
        <v>8.09</v>
      </c>
      <c r="C68" s="231">
        <v>1</v>
      </c>
      <c r="D68" s="119">
        <f t="shared" si="0"/>
        <v>8.09</v>
      </c>
      <c r="E68" s="232">
        <v>220</v>
      </c>
      <c r="F68" s="119">
        <f t="shared" si="1"/>
        <v>1779.8</v>
      </c>
    </row>
    <row r="69" spans="1:6" ht="11.25" customHeight="1">
      <c r="A69" s="220">
        <v>40269</v>
      </c>
      <c r="B69" s="119">
        <v>8.09</v>
      </c>
      <c r="C69" s="231">
        <v>1</v>
      </c>
      <c r="D69" s="119">
        <f t="shared" si="0"/>
        <v>8.09</v>
      </c>
      <c r="E69" s="232">
        <v>220</v>
      </c>
      <c r="F69" s="119">
        <f t="shared" si="1"/>
        <v>1779.8</v>
      </c>
    </row>
    <row r="70" spans="1:6" ht="11.25" customHeight="1">
      <c r="A70" s="220">
        <v>40299</v>
      </c>
      <c r="B70" s="119">
        <v>8.09</v>
      </c>
      <c r="C70" s="231">
        <v>1</v>
      </c>
      <c r="D70" s="119">
        <f t="shared" si="0"/>
        <v>8.09</v>
      </c>
      <c r="E70" s="232">
        <v>220</v>
      </c>
      <c r="F70" s="119">
        <f t="shared" si="1"/>
        <v>1779.8</v>
      </c>
    </row>
    <row r="71" spans="1:6" ht="11.25" customHeight="1">
      <c r="A71" s="220">
        <v>40330</v>
      </c>
      <c r="B71" s="119">
        <v>8.09</v>
      </c>
      <c r="C71" s="231">
        <v>1</v>
      </c>
      <c r="D71" s="119">
        <f t="shared" si="0"/>
        <v>8.09</v>
      </c>
      <c r="E71" s="232">
        <v>220</v>
      </c>
      <c r="F71" s="119">
        <f t="shared" si="1"/>
        <v>1779.8</v>
      </c>
    </row>
    <row r="72" spans="1:6" ht="11.25" customHeight="1">
      <c r="A72" s="220">
        <v>40360</v>
      </c>
      <c r="B72" s="119">
        <v>1779.8</v>
      </c>
      <c r="C72" s="231">
        <v>1</v>
      </c>
      <c r="D72" s="119">
        <f t="shared" si="0"/>
        <v>1779.8</v>
      </c>
      <c r="E72" s="232" t="s">
        <v>104</v>
      </c>
      <c r="F72" s="119">
        <f>D72</f>
        <v>1779.8</v>
      </c>
    </row>
    <row r="73" spans="1:6" ht="11.25" customHeight="1">
      <c r="A73" s="220">
        <v>40391</v>
      </c>
      <c r="B73" s="119">
        <v>1779.8</v>
      </c>
      <c r="C73" s="231">
        <v>1</v>
      </c>
      <c r="D73" s="119">
        <f t="shared" si="0"/>
        <v>1779.8</v>
      </c>
      <c r="E73" s="232" t="s">
        <v>104</v>
      </c>
      <c r="F73" s="119">
        <f aca="true" t="shared" si="2" ref="F73:F122">D73</f>
        <v>1779.8</v>
      </c>
    </row>
    <row r="74" spans="1:6" ht="11.25" customHeight="1">
      <c r="A74" s="220">
        <v>40422</v>
      </c>
      <c r="B74" s="119">
        <f>D73</f>
        <v>1779.8</v>
      </c>
      <c r="C74" s="231">
        <v>1.090234</v>
      </c>
      <c r="D74" s="119">
        <f t="shared" si="0"/>
        <v>1940.4</v>
      </c>
      <c r="E74" s="232" t="s">
        <v>104</v>
      </c>
      <c r="F74" s="119">
        <f t="shared" si="2"/>
        <v>1940.4</v>
      </c>
    </row>
    <row r="75" spans="1:6" ht="11.25" customHeight="1">
      <c r="A75" s="220">
        <v>40452</v>
      </c>
      <c r="B75" s="119">
        <v>1940.4</v>
      </c>
      <c r="C75" s="231">
        <v>1</v>
      </c>
      <c r="D75" s="119">
        <f t="shared" si="0"/>
        <v>1940.4</v>
      </c>
      <c r="E75" s="232" t="s">
        <v>104</v>
      </c>
      <c r="F75" s="119">
        <f t="shared" si="2"/>
        <v>1940.4</v>
      </c>
    </row>
    <row r="76" spans="1:6" ht="11.25" customHeight="1">
      <c r="A76" s="220">
        <v>40483</v>
      </c>
      <c r="B76" s="119">
        <v>1940.4</v>
      </c>
      <c r="C76" s="231">
        <v>1</v>
      </c>
      <c r="D76" s="119">
        <f t="shared" si="0"/>
        <v>1940.4</v>
      </c>
      <c r="E76" s="232" t="s">
        <v>104</v>
      </c>
      <c r="F76" s="119">
        <f t="shared" si="2"/>
        <v>1940.4</v>
      </c>
    </row>
    <row r="77" spans="1:6" ht="11.25" customHeight="1">
      <c r="A77" s="220">
        <v>40513</v>
      </c>
      <c r="B77" s="119">
        <v>1940.4</v>
      </c>
      <c r="C77" s="231">
        <v>1</v>
      </c>
      <c r="D77" s="119">
        <f t="shared" si="0"/>
        <v>1940.4</v>
      </c>
      <c r="E77" s="232" t="s">
        <v>104</v>
      </c>
      <c r="F77" s="119">
        <f t="shared" si="2"/>
        <v>1940.4</v>
      </c>
    </row>
    <row r="78" spans="1:6" ht="11.25" customHeight="1">
      <c r="A78" s="220">
        <v>40544</v>
      </c>
      <c r="B78" s="119">
        <v>1940.4</v>
      </c>
      <c r="C78" s="231">
        <v>1</v>
      </c>
      <c r="D78" s="119">
        <f t="shared" si="0"/>
        <v>1940.4</v>
      </c>
      <c r="E78" s="232" t="s">
        <v>104</v>
      </c>
      <c r="F78" s="119">
        <f t="shared" si="2"/>
        <v>1940.4</v>
      </c>
    </row>
    <row r="79" spans="1:6" ht="11.25" customHeight="1">
      <c r="A79" s="220">
        <v>40575</v>
      </c>
      <c r="B79" s="119">
        <v>1940.4</v>
      </c>
      <c r="C79" s="231">
        <v>1</v>
      </c>
      <c r="D79" s="119">
        <f t="shared" si="0"/>
        <v>1940.4</v>
      </c>
      <c r="E79" s="232" t="s">
        <v>104</v>
      </c>
      <c r="F79" s="119">
        <f t="shared" si="2"/>
        <v>1940.4</v>
      </c>
    </row>
    <row r="80" spans="1:6" ht="11.25" customHeight="1">
      <c r="A80" s="220">
        <v>40603</v>
      </c>
      <c r="B80" s="119">
        <v>1940.4</v>
      </c>
      <c r="C80" s="231">
        <v>1</v>
      </c>
      <c r="D80" s="119">
        <f t="shared" si="0"/>
        <v>1940.4</v>
      </c>
      <c r="E80" s="232" t="s">
        <v>104</v>
      </c>
      <c r="F80" s="119">
        <f t="shared" si="2"/>
        <v>1940.4</v>
      </c>
    </row>
    <row r="81" spans="1:6" ht="11.25" customHeight="1">
      <c r="A81" s="220">
        <v>40634</v>
      </c>
      <c r="B81" s="119">
        <v>1940.4</v>
      </c>
      <c r="C81" s="231">
        <v>1</v>
      </c>
      <c r="D81" s="119">
        <f t="shared" si="0"/>
        <v>1940.4</v>
      </c>
      <c r="E81" s="232" t="s">
        <v>104</v>
      </c>
      <c r="F81" s="119">
        <f t="shared" si="2"/>
        <v>1940.4</v>
      </c>
    </row>
    <row r="82" spans="1:6" ht="11.25" customHeight="1">
      <c r="A82" s="220">
        <v>40664</v>
      </c>
      <c r="B82" s="119">
        <v>1940.4</v>
      </c>
      <c r="C82" s="231">
        <v>1</v>
      </c>
      <c r="D82" s="119">
        <f t="shared" si="0"/>
        <v>1940.4</v>
      </c>
      <c r="E82" s="232" t="s">
        <v>104</v>
      </c>
      <c r="F82" s="119">
        <f t="shared" si="2"/>
        <v>1940.4</v>
      </c>
    </row>
    <row r="83" spans="1:6" ht="11.25" customHeight="1">
      <c r="A83" s="220">
        <v>40695</v>
      </c>
      <c r="B83" s="119">
        <v>1940.4</v>
      </c>
      <c r="C83" s="231">
        <v>1</v>
      </c>
      <c r="D83" s="119">
        <f t="shared" si="0"/>
        <v>1940.4</v>
      </c>
      <c r="E83" s="232" t="s">
        <v>104</v>
      </c>
      <c r="F83" s="119">
        <f t="shared" si="2"/>
        <v>1940.4</v>
      </c>
    </row>
    <row r="84" spans="1:6" ht="11.25" customHeight="1">
      <c r="A84" s="220">
        <v>40725</v>
      </c>
      <c r="B84" s="119">
        <v>1940.4</v>
      </c>
      <c r="C84" s="231">
        <v>1</v>
      </c>
      <c r="D84" s="119">
        <f t="shared" si="0"/>
        <v>1940.4</v>
      </c>
      <c r="E84" s="232" t="s">
        <v>104</v>
      </c>
      <c r="F84" s="119">
        <f t="shared" si="2"/>
        <v>1940.4</v>
      </c>
    </row>
    <row r="85" spans="1:6" ht="11.25" customHeight="1">
      <c r="A85" s="220">
        <v>40756</v>
      </c>
      <c r="B85" s="119">
        <v>1940.4</v>
      </c>
      <c r="C85" s="231">
        <v>1</v>
      </c>
      <c r="D85" s="119">
        <f>B85*C85</f>
        <v>1940.4</v>
      </c>
      <c r="E85" s="232" t="s">
        <v>104</v>
      </c>
      <c r="F85" s="119">
        <f t="shared" si="2"/>
        <v>1940.4</v>
      </c>
    </row>
    <row r="86" spans="1:6" ht="11.25" customHeight="1">
      <c r="A86" s="220">
        <v>40787</v>
      </c>
      <c r="B86" s="119">
        <f>D85</f>
        <v>1940.4</v>
      </c>
      <c r="C86" s="231">
        <v>1.1</v>
      </c>
      <c r="D86" s="119">
        <f>B86*C86</f>
        <v>2134.44</v>
      </c>
      <c r="E86" s="232" t="s">
        <v>104</v>
      </c>
      <c r="F86" s="119">
        <f t="shared" si="2"/>
        <v>2134.44</v>
      </c>
    </row>
    <row r="87" spans="1:6" ht="11.25" customHeight="1">
      <c r="A87" s="220">
        <v>40817</v>
      </c>
      <c r="B87" s="119">
        <f>D86</f>
        <v>2134.44</v>
      </c>
      <c r="C87" s="231">
        <v>1</v>
      </c>
      <c r="D87" s="119">
        <f>B87*C87</f>
        <v>2134.44</v>
      </c>
      <c r="E87" s="232" t="s">
        <v>104</v>
      </c>
      <c r="F87" s="119">
        <f t="shared" si="2"/>
        <v>2134.44</v>
      </c>
    </row>
    <row r="88" spans="1:6" ht="11.25" customHeight="1">
      <c r="A88" s="220">
        <v>40848</v>
      </c>
      <c r="B88" s="119">
        <f>B87</f>
        <v>2134.44</v>
      </c>
      <c r="C88" s="231">
        <v>1</v>
      </c>
      <c r="D88" s="119">
        <f aca="true" t="shared" si="3" ref="D88:D99">B88*C88</f>
        <v>2134.44</v>
      </c>
      <c r="E88" s="232" t="s">
        <v>104</v>
      </c>
      <c r="F88" s="119">
        <f t="shared" si="2"/>
        <v>2134.44</v>
      </c>
    </row>
    <row r="89" spans="1:6" ht="11.25" customHeight="1">
      <c r="A89" s="220">
        <v>40878</v>
      </c>
      <c r="B89" s="119">
        <f aca="true" t="shared" si="4" ref="B89:B97">B88</f>
        <v>2134.44</v>
      </c>
      <c r="C89" s="231">
        <v>1</v>
      </c>
      <c r="D89" s="119">
        <f t="shared" si="3"/>
        <v>2134.44</v>
      </c>
      <c r="E89" s="232" t="s">
        <v>104</v>
      </c>
      <c r="F89" s="119">
        <f t="shared" si="2"/>
        <v>2134.44</v>
      </c>
    </row>
    <row r="90" spans="1:6" ht="11.25" customHeight="1">
      <c r="A90" s="220">
        <v>40909</v>
      </c>
      <c r="B90" s="119">
        <f t="shared" si="4"/>
        <v>2134.44</v>
      </c>
      <c r="C90" s="231">
        <v>1</v>
      </c>
      <c r="D90" s="119">
        <f t="shared" si="3"/>
        <v>2134.44</v>
      </c>
      <c r="E90" s="232" t="s">
        <v>104</v>
      </c>
      <c r="F90" s="119">
        <f t="shared" si="2"/>
        <v>2134.44</v>
      </c>
    </row>
    <row r="91" spans="1:6" ht="11.25" customHeight="1">
      <c r="A91" s="220">
        <v>40940</v>
      </c>
      <c r="B91" s="119">
        <f t="shared" si="4"/>
        <v>2134.44</v>
      </c>
      <c r="C91" s="231">
        <v>1</v>
      </c>
      <c r="D91" s="119">
        <f t="shared" si="3"/>
        <v>2134.44</v>
      </c>
      <c r="E91" s="232" t="s">
        <v>104</v>
      </c>
      <c r="F91" s="119">
        <f t="shared" si="2"/>
        <v>2134.44</v>
      </c>
    </row>
    <row r="92" spans="1:6" ht="11.25" customHeight="1">
      <c r="A92" s="220">
        <v>40969</v>
      </c>
      <c r="B92" s="119">
        <f t="shared" si="4"/>
        <v>2134.44</v>
      </c>
      <c r="C92" s="231">
        <v>1</v>
      </c>
      <c r="D92" s="119">
        <f t="shared" si="3"/>
        <v>2134.44</v>
      </c>
      <c r="E92" s="232" t="s">
        <v>104</v>
      </c>
      <c r="F92" s="119">
        <f t="shared" si="2"/>
        <v>2134.44</v>
      </c>
    </row>
    <row r="93" spans="1:6" ht="11.25" customHeight="1">
      <c r="A93" s="220">
        <v>41000</v>
      </c>
      <c r="B93" s="119">
        <f t="shared" si="4"/>
        <v>2134.44</v>
      </c>
      <c r="C93" s="231">
        <v>1</v>
      </c>
      <c r="D93" s="119">
        <f t="shared" si="3"/>
        <v>2134.44</v>
      </c>
      <c r="E93" s="232" t="s">
        <v>104</v>
      </c>
      <c r="F93" s="119">
        <f t="shared" si="2"/>
        <v>2134.44</v>
      </c>
    </row>
    <row r="94" spans="1:6" ht="11.25" customHeight="1">
      <c r="A94" s="220">
        <v>41030</v>
      </c>
      <c r="B94" s="119">
        <f t="shared" si="4"/>
        <v>2134.44</v>
      </c>
      <c r="C94" s="231">
        <v>1</v>
      </c>
      <c r="D94" s="119">
        <f t="shared" si="3"/>
        <v>2134.44</v>
      </c>
      <c r="E94" s="232" t="s">
        <v>104</v>
      </c>
      <c r="F94" s="119">
        <f t="shared" si="2"/>
        <v>2134.44</v>
      </c>
    </row>
    <row r="95" spans="1:6" ht="11.25" customHeight="1">
      <c r="A95" s="220">
        <v>41061</v>
      </c>
      <c r="B95" s="119">
        <f t="shared" si="4"/>
        <v>2134.44</v>
      </c>
      <c r="C95" s="231">
        <v>1</v>
      </c>
      <c r="D95" s="119">
        <f t="shared" si="3"/>
        <v>2134.44</v>
      </c>
      <c r="E95" s="232" t="s">
        <v>104</v>
      </c>
      <c r="F95" s="119">
        <f t="shared" si="2"/>
        <v>2134.44</v>
      </c>
    </row>
    <row r="96" spans="1:6" ht="11.25" customHeight="1">
      <c r="A96" s="220">
        <v>41091</v>
      </c>
      <c r="B96" s="119">
        <f t="shared" si="4"/>
        <v>2134.44</v>
      </c>
      <c r="C96" s="231">
        <v>1</v>
      </c>
      <c r="D96" s="119">
        <f t="shared" si="3"/>
        <v>2134.44</v>
      </c>
      <c r="E96" s="232" t="s">
        <v>104</v>
      </c>
      <c r="F96" s="119">
        <f t="shared" si="2"/>
        <v>2134.44</v>
      </c>
    </row>
    <row r="97" spans="1:6" ht="11.25" customHeight="1">
      <c r="A97" s="220">
        <v>41122</v>
      </c>
      <c r="B97" s="119">
        <f t="shared" si="4"/>
        <v>2134.44</v>
      </c>
      <c r="C97" s="231">
        <v>1</v>
      </c>
      <c r="D97" s="119">
        <f t="shared" si="3"/>
        <v>2134.44</v>
      </c>
      <c r="E97" s="232" t="s">
        <v>104</v>
      </c>
      <c r="F97" s="119">
        <f t="shared" si="2"/>
        <v>2134.44</v>
      </c>
    </row>
    <row r="98" spans="1:6" ht="11.25" customHeight="1">
      <c r="A98" s="220">
        <v>41153</v>
      </c>
      <c r="B98" s="119">
        <f>D97</f>
        <v>2134.44</v>
      </c>
      <c r="C98" s="231">
        <v>1.07</v>
      </c>
      <c r="D98" s="119">
        <f t="shared" si="3"/>
        <v>2283.85</v>
      </c>
      <c r="E98" s="232" t="s">
        <v>104</v>
      </c>
      <c r="F98" s="119">
        <f t="shared" si="2"/>
        <v>2283.85</v>
      </c>
    </row>
    <row r="99" spans="1:6" ht="11.25" customHeight="1">
      <c r="A99" s="220">
        <v>41183</v>
      </c>
      <c r="B99" s="119">
        <f>D98</f>
        <v>2283.85</v>
      </c>
      <c r="C99" s="231">
        <v>1</v>
      </c>
      <c r="D99" s="119">
        <f t="shared" si="3"/>
        <v>2283.85</v>
      </c>
      <c r="E99" s="232" t="s">
        <v>104</v>
      </c>
      <c r="F99" s="119">
        <f t="shared" si="2"/>
        <v>2283.85</v>
      </c>
    </row>
    <row r="100" spans="1:6" ht="11.25" customHeight="1">
      <c r="A100" s="220">
        <v>41214</v>
      </c>
      <c r="B100" s="119">
        <f aca="true" t="shared" si="5" ref="B100:B109">B99</f>
        <v>2283.85</v>
      </c>
      <c r="C100" s="231">
        <v>1</v>
      </c>
      <c r="D100" s="119">
        <f>B100*C100</f>
        <v>2283.85</v>
      </c>
      <c r="E100" s="232" t="s">
        <v>104</v>
      </c>
      <c r="F100" s="119">
        <f t="shared" si="2"/>
        <v>2283.85</v>
      </c>
    </row>
    <row r="101" spans="1:6" ht="11.25" customHeight="1">
      <c r="A101" s="220">
        <v>41244</v>
      </c>
      <c r="B101" s="119">
        <f t="shared" si="5"/>
        <v>2283.85</v>
      </c>
      <c r="C101" s="231">
        <v>1</v>
      </c>
      <c r="D101" s="119">
        <f aca="true" t="shared" si="6" ref="D101:D122">B101*C101</f>
        <v>2283.85</v>
      </c>
      <c r="E101" s="232" t="s">
        <v>104</v>
      </c>
      <c r="F101" s="119">
        <f t="shared" si="2"/>
        <v>2283.85</v>
      </c>
    </row>
    <row r="102" spans="1:6" ht="11.25" customHeight="1">
      <c r="A102" s="220">
        <v>41275</v>
      </c>
      <c r="B102" s="119">
        <f t="shared" si="5"/>
        <v>2283.85</v>
      </c>
      <c r="C102" s="231">
        <v>1</v>
      </c>
      <c r="D102" s="119">
        <f t="shared" si="6"/>
        <v>2283.85</v>
      </c>
      <c r="E102" s="232" t="s">
        <v>104</v>
      </c>
      <c r="F102" s="119">
        <f t="shared" si="2"/>
        <v>2283.85</v>
      </c>
    </row>
    <row r="103" spans="1:6" ht="11.25" customHeight="1">
      <c r="A103" s="220">
        <v>41306</v>
      </c>
      <c r="B103" s="119">
        <f t="shared" si="5"/>
        <v>2283.85</v>
      </c>
      <c r="C103" s="231">
        <v>1</v>
      </c>
      <c r="D103" s="119">
        <f t="shared" si="6"/>
        <v>2283.85</v>
      </c>
      <c r="E103" s="232" t="s">
        <v>104</v>
      </c>
      <c r="F103" s="119">
        <f t="shared" si="2"/>
        <v>2283.85</v>
      </c>
    </row>
    <row r="104" spans="1:6" ht="11.25" customHeight="1">
      <c r="A104" s="220">
        <v>41334</v>
      </c>
      <c r="B104" s="119">
        <f t="shared" si="5"/>
        <v>2283.85</v>
      </c>
      <c r="C104" s="231">
        <v>1</v>
      </c>
      <c r="D104" s="119">
        <f t="shared" si="6"/>
        <v>2283.85</v>
      </c>
      <c r="E104" s="232" t="s">
        <v>104</v>
      </c>
      <c r="F104" s="119">
        <f t="shared" si="2"/>
        <v>2283.85</v>
      </c>
    </row>
    <row r="105" spans="1:6" ht="11.25" customHeight="1">
      <c r="A105" s="220">
        <v>41365</v>
      </c>
      <c r="B105" s="119">
        <f t="shared" si="5"/>
        <v>2283.85</v>
      </c>
      <c r="C105" s="231">
        <v>1</v>
      </c>
      <c r="D105" s="119">
        <f t="shared" si="6"/>
        <v>2283.85</v>
      </c>
      <c r="E105" s="232" t="s">
        <v>104</v>
      </c>
      <c r="F105" s="119">
        <f t="shared" si="2"/>
        <v>2283.85</v>
      </c>
    </row>
    <row r="106" spans="1:6" ht="11.25" customHeight="1">
      <c r="A106" s="220">
        <v>41395</v>
      </c>
      <c r="B106" s="119">
        <f t="shared" si="5"/>
        <v>2283.85</v>
      </c>
      <c r="C106" s="231">
        <v>1</v>
      </c>
      <c r="D106" s="119">
        <f t="shared" si="6"/>
        <v>2283.85</v>
      </c>
      <c r="E106" s="232" t="s">
        <v>104</v>
      </c>
      <c r="F106" s="119">
        <f t="shared" si="2"/>
        <v>2283.85</v>
      </c>
    </row>
    <row r="107" spans="1:6" ht="11.25" customHeight="1">
      <c r="A107" s="220">
        <v>41426</v>
      </c>
      <c r="B107" s="119">
        <f t="shared" si="5"/>
        <v>2283.85</v>
      </c>
      <c r="C107" s="231">
        <v>1</v>
      </c>
      <c r="D107" s="119">
        <f t="shared" si="6"/>
        <v>2283.85</v>
      </c>
      <c r="E107" s="232" t="s">
        <v>104</v>
      </c>
      <c r="F107" s="119">
        <f t="shared" si="2"/>
        <v>2283.85</v>
      </c>
    </row>
    <row r="108" spans="1:6" ht="11.25" customHeight="1">
      <c r="A108" s="220">
        <v>41456</v>
      </c>
      <c r="B108" s="119">
        <f t="shared" si="5"/>
        <v>2283.85</v>
      </c>
      <c r="C108" s="231">
        <v>1</v>
      </c>
      <c r="D108" s="119">
        <f t="shared" si="6"/>
        <v>2283.85</v>
      </c>
      <c r="E108" s="232" t="s">
        <v>104</v>
      </c>
      <c r="F108" s="119">
        <f t="shared" si="2"/>
        <v>2283.85</v>
      </c>
    </row>
    <row r="109" spans="1:6" ht="11.25" customHeight="1">
      <c r="A109" s="220">
        <v>41487</v>
      </c>
      <c r="B109" s="119">
        <f t="shared" si="5"/>
        <v>2283.85</v>
      </c>
      <c r="C109" s="231">
        <v>1</v>
      </c>
      <c r="D109" s="119">
        <f t="shared" si="6"/>
        <v>2283.85</v>
      </c>
      <c r="E109" s="232" t="s">
        <v>104</v>
      </c>
      <c r="F109" s="119">
        <f t="shared" si="2"/>
        <v>2283.85</v>
      </c>
    </row>
    <row r="110" spans="1:6" ht="11.25" customHeight="1">
      <c r="A110" s="220">
        <v>41518</v>
      </c>
      <c r="B110" s="119">
        <f>D109</f>
        <v>2283.85</v>
      </c>
      <c r="C110" s="231">
        <v>1.08</v>
      </c>
      <c r="D110" s="119">
        <f t="shared" si="6"/>
        <v>2466.56</v>
      </c>
      <c r="E110" s="232" t="s">
        <v>104</v>
      </c>
      <c r="F110" s="119">
        <f t="shared" si="2"/>
        <v>2466.56</v>
      </c>
    </row>
    <row r="111" spans="1:6" ht="11.25" customHeight="1">
      <c r="A111" s="220">
        <v>41548</v>
      </c>
      <c r="B111" s="119">
        <f>D110</f>
        <v>2466.56</v>
      </c>
      <c r="C111" s="231">
        <v>1</v>
      </c>
      <c r="D111" s="119">
        <f t="shared" si="6"/>
        <v>2466.56</v>
      </c>
      <c r="E111" s="232" t="s">
        <v>104</v>
      </c>
      <c r="F111" s="119">
        <f t="shared" si="2"/>
        <v>2466.56</v>
      </c>
    </row>
    <row r="112" spans="1:6" ht="11.25" customHeight="1">
      <c r="A112" s="220">
        <v>41579</v>
      </c>
      <c r="B112" s="119">
        <f>B111</f>
        <v>2466.56</v>
      </c>
      <c r="C112" s="231">
        <v>1</v>
      </c>
      <c r="D112" s="119">
        <f t="shared" si="6"/>
        <v>2466.56</v>
      </c>
      <c r="E112" s="232" t="s">
        <v>104</v>
      </c>
      <c r="F112" s="119">
        <f t="shared" si="2"/>
        <v>2466.56</v>
      </c>
    </row>
    <row r="113" spans="1:6" ht="11.25" customHeight="1">
      <c r="A113" s="220">
        <v>41609</v>
      </c>
      <c r="B113" s="119">
        <f aca="true" t="shared" si="7" ref="B113:B121">B112</f>
        <v>2466.56</v>
      </c>
      <c r="C113" s="231">
        <v>1</v>
      </c>
      <c r="D113" s="119">
        <f t="shared" si="6"/>
        <v>2466.56</v>
      </c>
      <c r="E113" s="232" t="s">
        <v>104</v>
      </c>
      <c r="F113" s="119">
        <f t="shared" si="2"/>
        <v>2466.56</v>
      </c>
    </row>
    <row r="114" spans="1:6" ht="11.25" customHeight="1">
      <c r="A114" s="220">
        <v>41640</v>
      </c>
      <c r="B114" s="119">
        <f t="shared" si="7"/>
        <v>2466.56</v>
      </c>
      <c r="C114" s="231">
        <v>1</v>
      </c>
      <c r="D114" s="119">
        <f t="shared" si="6"/>
        <v>2466.56</v>
      </c>
      <c r="E114" s="232" t="s">
        <v>104</v>
      </c>
      <c r="F114" s="119">
        <f t="shared" si="2"/>
        <v>2466.56</v>
      </c>
    </row>
    <row r="115" spans="1:6" ht="11.25" customHeight="1">
      <c r="A115" s="220">
        <v>41671</v>
      </c>
      <c r="B115" s="119">
        <f t="shared" si="7"/>
        <v>2466.56</v>
      </c>
      <c r="C115" s="231">
        <v>1</v>
      </c>
      <c r="D115" s="119">
        <f t="shared" si="6"/>
        <v>2466.56</v>
      </c>
      <c r="E115" s="232" t="s">
        <v>104</v>
      </c>
      <c r="F115" s="119">
        <f t="shared" si="2"/>
        <v>2466.56</v>
      </c>
    </row>
    <row r="116" spans="1:6" ht="11.25" customHeight="1">
      <c r="A116" s="220">
        <v>41699</v>
      </c>
      <c r="B116" s="119">
        <f t="shared" si="7"/>
        <v>2466.56</v>
      </c>
      <c r="C116" s="231">
        <v>1</v>
      </c>
      <c r="D116" s="119">
        <f t="shared" si="6"/>
        <v>2466.56</v>
      </c>
      <c r="E116" s="232" t="s">
        <v>104</v>
      </c>
      <c r="F116" s="119">
        <f t="shared" si="2"/>
        <v>2466.56</v>
      </c>
    </row>
    <row r="117" spans="1:6" ht="11.25" customHeight="1">
      <c r="A117" s="220">
        <v>41730</v>
      </c>
      <c r="B117" s="119">
        <f t="shared" si="7"/>
        <v>2466.56</v>
      </c>
      <c r="C117" s="231">
        <v>1</v>
      </c>
      <c r="D117" s="119">
        <f t="shared" si="6"/>
        <v>2466.56</v>
      </c>
      <c r="E117" s="232" t="s">
        <v>104</v>
      </c>
      <c r="F117" s="119">
        <f t="shared" si="2"/>
        <v>2466.56</v>
      </c>
    </row>
    <row r="118" spans="1:6" ht="11.25" customHeight="1">
      <c r="A118" s="220">
        <v>41760</v>
      </c>
      <c r="B118" s="119">
        <f t="shared" si="7"/>
        <v>2466.56</v>
      </c>
      <c r="C118" s="231">
        <v>1</v>
      </c>
      <c r="D118" s="119">
        <f t="shared" si="6"/>
        <v>2466.56</v>
      </c>
      <c r="E118" s="232" t="s">
        <v>104</v>
      </c>
      <c r="F118" s="119">
        <f t="shared" si="2"/>
        <v>2466.56</v>
      </c>
    </row>
    <row r="119" spans="1:6" ht="11.25" customHeight="1">
      <c r="A119" s="220">
        <v>41791</v>
      </c>
      <c r="B119" s="119">
        <f t="shared" si="7"/>
        <v>2466.56</v>
      </c>
      <c r="C119" s="231">
        <v>1</v>
      </c>
      <c r="D119" s="119">
        <f t="shared" si="6"/>
        <v>2466.56</v>
      </c>
      <c r="E119" s="232" t="s">
        <v>104</v>
      </c>
      <c r="F119" s="119">
        <f t="shared" si="2"/>
        <v>2466.56</v>
      </c>
    </row>
    <row r="120" spans="1:6" ht="11.25" customHeight="1">
      <c r="A120" s="220">
        <v>41821</v>
      </c>
      <c r="B120" s="119">
        <f t="shared" si="7"/>
        <v>2466.56</v>
      </c>
      <c r="C120" s="231">
        <v>1</v>
      </c>
      <c r="D120" s="119">
        <f t="shared" si="6"/>
        <v>2466.56</v>
      </c>
      <c r="E120" s="232" t="s">
        <v>104</v>
      </c>
      <c r="F120" s="119">
        <f t="shared" si="2"/>
        <v>2466.56</v>
      </c>
    </row>
    <row r="121" spans="1:6" ht="11.25" customHeight="1">
      <c r="A121" s="220">
        <v>41852</v>
      </c>
      <c r="B121" s="119">
        <f t="shared" si="7"/>
        <v>2466.56</v>
      </c>
      <c r="C121" s="231">
        <v>1</v>
      </c>
      <c r="D121" s="119">
        <f t="shared" si="6"/>
        <v>2466.56</v>
      </c>
      <c r="E121" s="232" t="s">
        <v>104</v>
      </c>
      <c r="F121" s="119">
        <f t="shared" si="2"/>
        <v>2466.56</v>
      </c>
    </row>
    <row r="122" spans="1:11" ht="11.25" customHeight="1">
      <c r="A122" s="220">
        <v>41883</v>
      </c>
      <c r="B122" s="119">
        <f>D121</f>
        <v>2466.56</v>
      </c>
      <c r="C122" s="231">
        <v>1.08</v>
      </c>
      <c r="D122" s="119">
        <f t="shared" si="6"/>
        <v>2663.88</v>
      </c>
      <c r="E122" s="232" t="s">
        <v>104</v>
      </c>
      <c r="F122" s="119">
        <f t="shared" si="2"/>
        <v>2663.88</v>
      </c>
      <c r="H122" s="213"/>
      <c r="I122" s="213"/>
      <c r="J122" s="213"/>
      <c r="K122" s="213"/>
    </row>
    <row r="125" ht="11.25" customHeight="1">
      <c r="F125" s="125" t="s">
        <v>203</v>
      </c>
    </row>
    <row r="126" spans="5:6" ht="11.25" customHeight="1">
      <c r="E126" s="286" t="s">
        <v>204</v>
      </c>
      <c r="F126" s="125"/>
    </row>
  </sheetData>
  <sheetProtection/>
  <printOptions/>
  <pageMargins left="1.3779527559055118" right="1.1023622047244095" top="0.7874015748031497" bottom="0.5905511811023623" header="0.31496062992125984" footer="0.31496062992125984"/>
  <pageSetup horizontalDpi="600" verticalDpi="600" orientation="portrait" paperSize="9" r:id="rId1"/>
  <headerFooter>
    <oddHeader>&amp;R
&amp;"Tahoma,Normal"&amp;8Anexo: 01
Folha : 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"/>
  <sheetViews>
    <sheetView showGridLines="0" zoomScalePageLayoutView="0" workbookViewId="0" topLeftCell="A16">
      <selection activeCell="I88" sqref="I88"/>
    </sheetView>
  </sheetViews>
  <sheetFormatPr defaultColWidth="11.421875" defaultRowHeight="12.75"/>
  <cols>
    <col min="1" max="1" width="7.28125" style="1" customWidth="1"/>
    <col min="2" max="2" width="1.7109375" style="1" hidden="1" customWidth="1"/>
    <col min="3" max="3" width="9.28125" style="1" hidden="1" customWidth="1"/>
    <col min="4" max="4" width="8.57421875" style="1" customWidth="1"/>
    <col min="5" max="5" width="9.00390625" style="1" customWidth="1"/>
    <col min="6" max="6" width="10.00390625" style="1" customWidth="1"/>
    <col min="7" max="7" width="9.28125" style="1" customWidth="1"/>
    <col min="8" max="8" width="10.00390625" style="1" customWidth="1"/>
    <col min="9" max="9" width="14.00390625" style="1" customWidth="1"/>
    <col min="10" max="10" width="12.00390625" style="1" customWidth="1"/>
    <col min="11" max="11" width="10.8515625" style="1" customWidth="1"/>
    <col min="12" max="12" width="11.28125" style="1" customWidth="1"/>
    <col min="13" max="13" width="11.140625" style="1" customWidth="1"/>
    <col min="14" max="14" width="10.8515625" style="1" customWidth="1"/>
    <col min="15" max="15" width="11.28125" style="1" customWidth="1"/>
    <col min="16" max="16" width="6.00390625" style="1" customWidth="1"/>
    <col min="17" max="16384" width="11.421875" style="1" customWidth="1"/>
  </cols>
  <sheetData>
    <row r="1" spans="1:4" s="284" customFormat="1" ht="14.25" customHeight="1">
      <c r="A1" s="283" t="s">
        <v>212</v>
      </c>
      <c r="B1" s="283"/>
      <c r="C1" s="283"/>
      <c r="D1" s="283"/>
    </row>
    <row r="2" spans="1:4" s="126" customFormat="1" ht="10.5" customHeight="1">
      <c r="A2" s="125"/>
      <c r="B2" s="285"/>
      <c r="C2" s="125"/>
      <c r="D2" s="125"/>
    </row>
    <row r="3" spans="1:4" s="126" customFormat="1" ht="10.5" customHeight="1">
      <c r="A3" s="125"/>
      <c r="B3" s="285"/>
      <c r="C3" s="125"/>
      <c r="D3" s="125"/>
    </row>
    <row r="4" ht="10.5">
      <c r="A4" s="1" t="s">
        <v>94</v>
      </c>
    </row>
    <row r="5" ht="10.5">
      <c r="A5" s="2" t="s">
        <v>66</v>
      </c>
    </row>
    <row r="6" ht="10.5" customHeight="1">
      <c r="A6" s="2"/>
    </row>
    <row r="7" spans="1:3" ht="10.5">
      <c r="A7" s="1" t="s">
        <v>206</v>
      </c>
      <c r="C7" s="223"/>
    </row>
    <row r="8" spans="1:3" ht="10.5">
      <c r="A8" s="1" t="s">
        <v>207</v>
      </c>
      <c r="C8" s="223"/>
    </row>
    <row r="9" spans="1:3" ht="10.5">
      <c r="A9" s="1" t="s">
        <v>208</v>
      </c>
      <c r="C9" s="223"/>
    </row>
    <row r="10" ht="10.5">
      <c r="A10" s="1" t="s">
        <v>144</v>
      </c>
    </row>
    <row r="11" ht="15" customHeight="1" thickBot="1"/>
    <row r="12" spans="1:15" ht="12" thickBot="1" thickTop="1">
      <c r="A12" s="16" t="s">
        <v>1</v>
      </c>
      <c r="B12" s="20"/>
      <c r="C12" s="20"/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  <c r="I12" s="9" t="s">
        <v>7</v>
      </c>
      <c r="J12" s="9" t="s">
        <v>16</v>
      </c>
      <c r="K12" s="9" t="s">
        <v>61</v>
      </c>
      <c r="L12" s="9" t="s">
        <v>62</v>
      </c>
      <c r="M12" s="9" t="s">
        <v>63</v>
      </c>
      <c r="N12" s="9" t="s">
        <v>64</v>
      </c>
      <c r="O12" s="9" t="s">
        <v>65</v>
      </c>
    </row>
    <row r="13" spans="1:3" ht="12" thickBot="1" thickTop="1">
      <c r="A13" s="3"/>
      <c r="B13" s="3"/>
      <c r="C13" s="3"/>
    </row>
    <row r="14" spans="1:15" s="10" customFormat="1" ht="11.25" thickTop="1">
      <c r="A14" s="60" t="s">
        <v>9</v>
      </c>
      <c r="B14" s="61" t="s">
        <v>0</v>
      </c>
      <c r="C14" s="68"/>
      <c r="D14" s="71" t="s">
        <v>10</v>
      </c>
      <c r="E14" s="71" t="s">
        <v>11</v>
      </c>
      <c r="F14" s="71" t="s">
        <v>10</v>
      </c>
      <c r="G14" s="71" t="s">
        <v>112</v>
      </c>
      <c r="H14" s="71" t="s">
        <v>121</v>
      </c>
      <c r="I14" s="71" t="s">
        <v>108</v>
      </c>
      <c r="J14" s="71" t="s">
        <v>17</v>
      </c>
      <c r="K14" s="71" t="s">
        <v>11</v>
      </c>
      <c r="L14" s="71" t="s">
        <v>18</v>
      </c>
      <c r="M14" s="71" t="s">
        <v>19</v>
      </c>
      <c r="N14" s="71" t="s">
        <v>20</v>
      </c>
      <c r="O14" s="62" t="s">
        <v>21</v>
      </c>
    </row>
    <row r="15" spans="1:15" s="10" customFormat="1" ht="10.5">
      <c r="A15" s="17"/>
      <c r="B15" s="21"/>
      <c r="C15" s="69"/>
      <c r="D15" s="18" t="s">
        <v>72</v>
      </c>
      <c r="E15" s="18" t="s">
        <v>105</v>
      </c>
      <c r="F15" s="18" t="s">
        <v>72</v>
      </c>
      <c r="G15" s="18" t="s">
        <v>10</v>
      </c>
      <c r="H15" s="236" t="s">
        <v>122</v>
      </c>
      <c r="I15" s="18" t="s">
        <v>109</v>
      </c>
      <c r="J15" s="18" t="s">
        <v>22</v>
      </c>
      <c r="K15" s="18" t="s">
        <v>23</v>
      </c>
      <c r="L15" s="18" t="s">
        <v>17</v>
      </c>
      <c r="M15" s="18" t="s">
        <v>24</v>
      </c>
      <c r="N15" s="18" t="s">
        <v>25</v>
      </c>
      <c r="O15" s="63" t="s">
        <v>26</v>
      </c>
    </row>
    <row r="16" spans="1:15" s="10" customFormat="1" ht="10.5">
      <c r="A16" s="17"/>
      <c r="B16" s="21"/>
      <c r="C16" s="69"/>
      <c r="D16" s="18" t="s">
        <v>96</v>
      </c>
      <c r="E16" s="18" t="s">
        <v>107</v>
      </c>
      <c r="F16" s="18" t="s">
        <v>73</v>
      </c>
      <c r="G16" s="18" t="s">
        <v>96</v>
      </c>
      <c r="H16" s="18" t="s">
        <v>96</v>
      </c>
      <c r="I16" s="18" t="s">
        <v>110</v>
      </c>
      <c r="J16" s="18"/>
      <c r="K16" s="18" t="s">
        <v>27</v>
      </c>
      <c r="L16" s="18" t="s">
        <v>28</v>
      </c>
      <c r="M16" s="18" t="s">
        <v>29</v>
      </c>
      <c r="N16" s="18" t="s">
        <v>19</v>
      </c>
      <c r="O16" s="63" t="s">
        <v>30</v>
      </c>
    </row>
    <row r="17" spans="1:15" s="10" customFormat="1" ht="10.5">
      <c r="A17" s="17"/>
      <c r="B17" s="21"/>
      <c r="C17" s="69"/>
      <c r="D17" s="18" t="s">
        <v>106</v>
      </c>
      <c r="E17" s="18"/>
      <c r="F17" s="18" t="s">
        <v>96</v>
      </c>
      <c r="G17" s="18" t="s">
        <v>119</v>
      </c>
      <c r="H17" s="18" t="s">
        <v>119</v>
      </c>
      <c r="I17" s="18" t="s">
        <v>111</v>
      </c>
      <c r="J17" s="18"/>
      <c r="K17" s="18" t="s">
        <v>31</v>
      </c>
      <c r="L17" s="18"/>
      <c r="M17" s="73" t="s">
        <v>32</v>
      </c>
      <c r="N17" s="18"/>
      <c r="O17" s="63" t="s">
        <v>33</v>
      </c>
    </row>
    <row r="18" spans="1:15" s="10" customFormat="1" ht="10.5" customHeight="1">
      <c r="A18" s="17"/>
      <c r="B18" s="21"/>
      <c r="C18" s="69"/>
      <c r="D18" s="18"/>
      <c r="E18" s="18"/>
      <c r="F18" s="18" t="s">
        <v>188</v>
      </c>
      <c r="G18" s="18" t="s">
        <v>189</v>
      </c>
      <c r="H18" s="18" t="s">
        <v>189</v>
      </c>
      <c r="I18" s="18" t="s">
        <v>115</v>
      </c>
      <c r="J18" s="18"/>
      <c r="K18" s="131" t="s">
        <v>161</v>
      </c>
      <c r="L18" s="18"/>
      <c r="M18" s="74" t="s">
        <v>34</v>
      </c>
      <c r="N18" s="18"/>
      <c r="O18" s="64" t="s">
        <v>35</v>
      </c>
    </row>
    <row r="19" spans="1:15" s="10" customFormat="1" ht="10.5" customHeight="1">
      <c r="A19" s="17"/>
      <c r="B19" s="21"/>
      <c r="C19" s="69"/>
      <c r="D19" s="18"/>
      <c r="E19" s="18"/>
      <c r="F19" s="18" t="s">
        <v>209</v>
      </c>
      <c r="G19" s="18" t="s">
        <v>210</v>
      </c>
      <c r="H19" s="18" t="s">
        <v>210</v>
      </c>
      <c r="I19" s="18" t="s">
        <v>157</v>
      </c>
      <c r="J19" s="18"/>
      <c r="K19" s="234" t="s">
        <v>134</v>
      </c>
      <c r="L19" s="18"/>
      <c r="M19" s="74" t="s">
        <v>159</v>
      </c>
      <c r="N19" s="18"/>
      <c r="O19" s="64" t="s">
        <v>36</v>
      </c>
    </row>
    <row r="20" spans="1:15" s="10" customFormat="1" ht="10.5" customHeight="1">
      <c r="A20" s="17"/>
      <c r="B20" s="21"/>
      <c r="C20" s="69"/>
      <c r="D20" s="18"/>
      <c r="E20" s="18"/>
      <c r="F20" s="18" t="s">
        <v>120</v>
      </c>
      <c r="G20" s="18" t="s">
        <v>75</v>
      </c>
      <c r="H20" s="18" t="s">
        <v>25</v>
      </c>
      <c r="I20" s="18" t="s">
        <v>158</v>
      </c>
      <c r="J20" s="18"/>
      <c r="K20" s="234">
        <v>41883</v>
      </c>
      <c r="L20" s="18"/>
      <c r="M20" s="131" t="s">
        <v>134</v>
      </c>
      <c r="N20" s="18"/>
      <c r="O20" s="268">
        <v>41883</v>
      </c>
    </row>
    <row r="21" spans="1:15" s="10" customFormat="1" ht="10.5" customHeight="1" thickBot="1">
      <c r="A21" s="65"/>
      <c r="B21" s="66"/>
      <c r="C21" s="70"/>
      <c r="D21" s="72"/>
      <c r="E21" s="72"/>
      <c r="F21" s="72" t="s">
        <v>13</v>
      </c>
      <c r="G21" s="72" t="s">
        <v>120</v>
      </c>
      <c r="H21" s="72" t="s">
        <v>120</v>
      </c>
      <c r="I21" s="72" t="s">
        <v>211</v>
      </c>
      <c r="J21" s="72" t="s">
        <v>187</v>
      </c>
      <c r="K21" s="72"/>
      <c r="L21" s="72" t="s">
        <v>190</v>
      </c>
      <c r="M21" s="201" t="s">
        <v>114</v>
      </c>
      <c r="N21" s="72" t="s">
        <v>191</v>
      </c>
      <c r="O21" s="67" t="s">
        <v>192</v>
      </c>
    </row>
    <row r="22" spans="1:15" s="10" customFormat="1" ht="10.5" customHeight="1" thickTop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37"/>
      <c r="N22" s="21"/>
      <c r="O22" s="21"/>
    </row>
    <row r="23" spans="1:15" ht="10.5">
      <c r="A23" s="252"/>
      <c r="B23" s="252"/>
      <c r="C23" s="252"/>
      <c r="D23" s="252" t="s">
        <v>153</v>
      </c>
      <c r="E23" s="252"/>
      <c r="F23" s="252"/>
      <c r="G23" s="252"/>
      <c r="H23" s="252"/>
      <c r="I23" s="273">
        <v>-3344.2</v>
      </c>
      <c r="J23" s="256">
        <f>I23</f>
        <v>-3344.2</v>
      </c>
      <c r="K23" s="258">
        <f>Plan1!H56</f>
        <v>1.02442545</v>
      </c>
      <c r="L23" s="256">
        <f>J23*K23</f>
        <v>-3425.88</v>
      </c>
      <c r="M23" s="12">
        <f>(1/30*15)+12+12+12+8</f>
        <v>44.5</v>
      </c>
      <c r="N23" s="259">
        <f>L23*M23%</f>
        <v>-1524.52</v>
      </c>
      <c r="O23" s="259">
        <f>L23+N23</f>
        <v>-4950.4</v>
      </c>
    </row>
    <row r="24" spans="1:15" ht="10.5">
      <c r="A24" s="252"/>
      <c r="B24" s="252"/>
      <c r="C24" s="252"/>
      <c r="D24" s="252" t="s">
        <v>154</v>
      </c>
      <c r="E24" s="252"/>
      <c r="F24" s="252"/>
      <c r="G24" s="252"/>
      <c r="H24" s="252"/>
      <c r="I24" s="273">
        <v>-1940.4</v>
      </c>
      <c r="J24" s="256">
        <f>I24</f>
        <v>-1940.4</v>
      </c>
      <c r="K24" s="258">
        <f>K23</f>
        <v>1.02442545</v>
      </c>
      <c r="L24" s="256">
        <f>J24*K24</f>
        <v>-1987.8</v>
      </c>
      <c r="M24" s="12">
        <f>(1/30*15)+12+12+12+8</f>
        <v>44.5</v>
      </c>
      <c r="N24" s="259">
        <f>L24*M24%</f>
        <v>-884.57</v>
      </c>
      <c r="O24" s="259">
        <f>L24+N24</f>
        <v>-2872.37</v>
      </c>
    </row>
    <row r="25" spans="1:15" ht="10.5">
      <c r="A25" s="252"/>
      <c r="B25" s="252"/>
      <c r="C25" s="252"/>
      <c r="D25" s="274" t="s">
        <v>155</v>
      </c>
      <c r="E25" s="274"/>
      <c r="F25" s="274"/>
      <c r="G25" s="274"/>
      <c r="H25" s="274"/>
      <c r="I25" s="275">
        <f>SUM(I23:I24)</f>
        <v>-5284.6</v>
      </c>
      <c r="J25" s="261">
        <f>SUM(J23:J24)</f>
        <v>-5284.6</v>
      </c>
      <c r="K25" s="262"/>
      <c r="L25" s="261">
        <f>SUM(L23:L24)</f>
        <v>-5413.68</v>
      </c>
      <c r="M25" s="263"/>
      <c r="N25" s="264">
        <f>SUM(N23:N24)</f>
        <v>-2409.09</v>
      </c>
      <c r="O25" s="264">
        <f>SUM(O23:O24)</f>
        <v>-7822.77</v>
      </c>
    </row>
    <row r="26" spans="1:15" ht="10.5">
      <c r="A26" s="252"/>
      <c r="B26" s="252"/>
      <c r="C26" s="252"/>
      <c r="D26" s="274"/>
      <c r="E26" s="274"/>
      <c r="F26" s="274"/>
      <c r="G26" s="274"/>
      <c r="H26" s="274"/>
      <c r="I26" s="275"/>
      <c r="J26" s="261"/>
      <c r="K26" s="262"/>
      <c r="L26" s="261"/>
      <c r="M26" s="263"/>
      <c r="N26" s="264"/>
      <c r="O26" s="264"/>
    </row>
    <row r="27" spans="1:15" ht="10.5">
      <c r="A27" s="252"/>
      <c r="B27" s="252"/>
      <c r="C27" s="252"/>
      <c r="D27" s="252"/>
      <c r="E27" s="252"/>
      <c r="F27" s="252"/>
      <c r="G27" s="252"/>
      <c r="H27" s="252"/>
      <c r="I27" s="273"/>
      <c r="J27" s="256"/>
      <c r="K27" s="258"/>
      <c r="L27" s="256"/>
      <c r="M27" s="12"/>
      <c r="N27" s="259"/>
      <c r="O27" s="259"/>
    </row>
    <row r="28" spans="1:15" ht="10.5">
      <c r="A28" s="253">
        <v>40452</v>
      </c>
      <c r="B28" s="254" t="s">
        <v>0</v>
      </c>
      <c r="C28" s="255"/>
      <c r="D28" s="12">
        <f>'01'!B75</f>
        <v>1940.4</v>
      </c>
      <c r="E28" s="13">
        <v>1</v>
      </c>
      <c r="F28" s="12">
        <f>D29/30*10</f>
        <v>646.8</v>
      </c>
      <c r="G28" s="12"/>
      <c r="H28" s="12"/>
      <c r="I28" s="257" t="s">
        <v>0</v>
      </c>
      <c r="J28" s="12">
        <f>F28+G28+H28</f>
        <v>646.8</v>
      </c>
      <c r="K28" s="26">
        <f>Plan1!H57</f>
        <v>1.023942149</v>
      </c>
      <c r="L28" s="12">
        <f>J28*K28</f>
        <v>662.29</v>
      </c>
      <c r="M28" s="12">
        <f>(1/30*15)+12+12+12+8</f>
        <v>44.5</v>
      </c>
      <c r="N28" s="12">
        <f>L28*M28%</f>
        <v>294.72</v>
      </c>
      <c r="O28" s="14">
        <f aca="true" t="shared" si="0" ref="O28:O75">L28+N28</f>
        <v>957.01</v>
      </c>
    </row>
    <row r="29" spans="1:15" ht="10.5">
      <c r="A29" s="253">
        <v>40483</v>
      </c>
      <c r="B29" s="254" t="s">
        <v>0</v>
      </c>
      <c r="C29" s="255"/>
      <c r="D29" s="12">
        <f>'01'!B76</f>
        <v>1940.4</v>
      </c>
      <c r="E29" s="13">
        <v>1</v>
      </c>
      <c r="F29" s="12">
        <f aca="true" t="shared" si="1" ref="F29:F35">D29*E29</f>
        <v>1940.4</v>
      </c>
      <c r="G29" s="12"/>
      <c r="H29" s="12"/>
      <c r="I29" s="257" t="s">
        <v>0</v>
      </c>
      <c r="J29" s="12">
        <f aca="true" t="shared" si="2" ref="J29:J75">F29+G29+H29</f>
        <v>1940.4</v>
      </c>
      <c r="K29" s="26">
        <f>Plan1!H58</f>
        <v>1.02359822</v>
      </c>
      <c r="L29" s="12">
        <f aca="true" t="shared" si="3" ref="L29:L75">J29*K29</f>
        <v>1986.19</v>
      </c>
      <c r="M29" s="12">
        <f>(1/30*15)+12+12+12+8</f>
        <v>44.5</v>
      </c>
      <c r="N29" s="12">
        <f aca="true" t="shared" si="4" ref="N29:N75">L29*M29%</f>
        <v>883.85</v>
      </c>
      <c r="O29" s="14">
        <f t="shared" si="0"/>
        <v>2870.04</v>
      </c>
    </row>
    <row r="30" spans="1:15" ht="10.5">
      <c r="A30" s="253">
        <v>40513</v>
      </c>
      <c r="B30" s="254" t="s">
        <v>0</v>
      </c>
      <c r="C30" s="255"/>
      <c r="D30" s="12">
        <f>'01'!B77</f>
        <v>1940.4</v>
      </c>
      <c r="E30" s="13">
        <v>1</v>
      </c>
      <c r="F30" s="12">
        <f t="shared" si="1"/>
        <v>1940.4</v>
      </c>
      <c r="G30" s="12">
        <f>1940.4/12*1</f>
        <v>161.7</v>
      </c>
      <c r="H30" s="12"/>
      <c r="I30" s="257" t="s">
        <v>0</v>
      </c>
      <c r="J30" s="12">
        <f t="shared" si="2"/>
        <v>2102.1</v>
      </c>
      <c r="K30" s="26">
        <f>Plan1!I47</f>
        <v>1.022161062</v>
      </c>
      <c r="L30" s="12">
        <f t="shared" si="3"/>
        <v>2148.68</v>
      </c>
      <c r="M30" s="12">
        <f>(1/30*15)+12+12+12+8</f>
        <v>44.5</v>
      </c>
      <c r="N30" s="12">
        <f t="shared" si="4"/>
        <v>956.16</v>
      </c>
      <c r="O30" s="14">
        <f t="shared" si="0"/>
        <v>3104.84</v>
      </c>
    </row>
    <row r="31" spans="1:15" ht="10.5">
      <c r="A31" s="253">
        <v>40544</v>
      </c>
      <c r="B31" s="254" t="s">
        <v>0</v>
      </c>
      <c r="C31" s="255"/>
      <c r="D31" s="12">
        <f>'01'!B79</f>
        <v>1940.4</v>
      </c>
      <c r="E31" s="13">
        <v>1</v>
      </c>
      <c r="F31" s="12">
        <f t="shared" si="1"/>
        <v>1940.4</v>
      </c>
      <c r="G31" s="12"/>
      <c r="H31" s="12"/>
      <c r="I31" s="257" t="s">
        <v>0</v>
      </c>
      <c r="J31" s="12">
        <f t="shared" si="2"/>
        <v>1940.4</v>
      </c>
      <c r="K31" s="26">
        <f>Plan1!I48</f>
        <v>1.021430739</v>
      </c>
      <c r="L31" s="12">
        <f t="shared" si="3"/>
        <v>1981.98</v>
      </c>
      <c r="M31" s="12">
        <f>M30-1</f>
        <v>43.5</v>
      </c>
      <c r="N31" s="12">
        <f t="shared" si="4"/>
        <v>862.16</v>
      </c>
      <c r="O31" s="14">
        <f t="shared" si="0"/>
        <v>2844.14</v>
      </c>
    </row>
    <row r="32" spans="1:15" ht="10.5">
      <c r="A32" s="253">
        <v>40575</v>
      </c>
      <c r="B32" s="254" t="s">
        <v>0</v>
      </c>
      <c r="C32" s="255"/>
      <c r="D32" s="12">
        <f>'01'!B80</f>
        <v>1940.4</v>
      </c>
      <c r="E32" s="13">
        <v>1</v>
      </c>
      <c r="F32" s="12">
        <f t="shared" si="1"/>
        <v>1940.4</v>
      </c>
      <c r="G32" s="12"/>
      <c r="H32" s="12">
        <f>(D32/12*3)*1.33333</f>
        <v>646.8</v>
      </c>
      <c r="I32" s="257" t="s">
        <v>0</v>
      </c>
      <c r="J32" s="12">
        <f t="shared" si="2"/>
        <v>2587.2</v>
      </c>
      <c r="K32" s="26">
        <f>Plan1!I49</f>
        <v>1.020895789</v>
      </c>
      <c r="L32" s="12">
        <f t="shared" si="3"/>
        <v>2641.26</v>
      </c>
      <c r="M32" s="12">
        <f aca="true" t="shared" si="5" ref="M32:M74">M31-1</f>
        <v>42.5</v>
      </c>
      <c r="N32" s="12">
        <f t="shared" si="4"/>
        <v>1122.54</v>
      </c>
      <c r="O32" s="14">
        <f t="shared" si="0"/>
        <v>3763.8</v>
      </c>
    </row>
    <row r="33" spans="1:15" ht="10.5">
      <c r="A33" s="253">
        <v>40603</v>
      </c>
      <c r="B33" s="254" t="s">
        <v>0</v>
      </c>
      <c r="C33" s="255"/>
      <c r="D33" s="12">
        <f>'01'!B81</f>
        <v>1940.4</v>
      </c>
      <c r="E33" s="13">
        <v>1</v>
      </c>
      <c r="F33" s="12">
        <v>0</v>
      </c>
      <c r="G33" s="12"/>
      <c r="H33" s="12">
        <f>F32*1.33333</f>
        <v>2587.19</v>
      </c>
      <c r="I33" s="257" t="s">
        <v>0</v>
      </c>
      <c r="J33" s="12">
        <f t="shared" si="2"/>
        <v>2587.19</v>
      </c>
      <c r="K33" s="26">
        <f>Plan1!I50</f>
        <v>1.019659961</v>
      </c>
      <c r="L33" s="12">
        <f t="shared" si="3"/>
        <v>2638.05</v>
      </c>
      <c r="M33" s="12">
        <f t="shared" si="5"/>
        <v>41.5</v>
      </c>
      <c r="N33" s="12">
        <f t="shared" si="4"/>
        <v>1094.79</v>
      </c>
      <c r="O33" s="14">
        <f t="shared" si="0"/>
        <v>3732.84</v>
      </c>
    </row>
    <row r="34" spans="1:15" ht="10.5">
      <c r="A34" s="253">
        <v>40634</v>
      </c>
      <c r="B34" s="254" t="s">
        <v>0</v>
      </c>
      <c r="C34" s="255"/>
      <c r="D34" s="12">
        <f>'01'!B82</f>
        <v>1940.4</v>
      </c>
      <c r="E34" s="13">
        <v>1</v>
      </c>
      <c r="F34" s="12">
        <f t="shared" si="1"/>
        <v>1940.4</v>
      </c>
      <c r="G34" s="12"/>
      <c r="H34" s="12"/>
      <c r="I34" s="257" t="s">
        <v>0</v>
      </c>
      <c r="J34" s="12">
        <f t="shared" si="2"/>
        <v>1940.4</v>
      </c>
      <c r="K34" s="26">
        <f>Plan1!I51</f>
        <v>1.019283846</v>
      </c>
      <c r="L34" s="12">
        <f t="shared" si="3"/>
        <v>1977.82</v>
      </c>
      <c r="M34" s="12">
        <f t="shared" si="5"/>
        <v>40.5</v>
      </c>
      <c r="N34" s="12">
        <f t="shared" si="4"/>
        <v>801.02</v>
      </c>
      <c r="O34" s="14">
        <f t="shared" si="0"/>
        <v>2778.84</v>
      </c>
    </row>
    <row r="35" spans="1:15" ht="10.5">
      <c r="A35" s="253">
        <v>40664</v>
      </c>
      <c r="B35" s="254" t="s">
        <v>0</v>
      </c>
      <c r="C35" s="255"/>
      <c r="D35" s="12">
        <f>'01'!B83</f>
        <v>1940.4</v>
      </c>
      <c r="E35" s="13">
        <v>1</v>
      </c>
      <c r="F35" s="12">
        <f t="shared" si="1"/>
        <v>1940.4</v>
      </c>
      <c r="G35" s="12"/>
      <c r="H35" s="12"/>
      <c r="I35" s="257" t="s">
        <v>0</v>
      </c>
      <c r="J35" s="12">
        <f t="shared" si="2"/>
        <v>1940.4</v>
      </c>
      <c r="K35" s="26">
        <f>Plan1!I52</f>
        <v>1.017686078</v>
      </c>
      <c r="L35" s="12">
        <f t="shared" si="3"/>
        <v>1974.72</v>
      </c>
      <c r="M35" s="12">
        <f t="shared" si="5"/>
        <v>39.5</v>
      </c>
      <c r="N35" s="12">
        <f t="shared" si="4"/>
        <v>780.01</v>
      </c>
      <c r="O35" s="14">
        <f t="shared" si="0"/>
        <v>2754.73</v>
      </c>
    </row>
    <row r="36" spans="1:15" ht="10.5">
      <c r="A36" s="253">
        <v>40695</v>
      </c>
      <c r="B36" s="254" t="s">
        <v>0</v>
      </c>
      <c r="C36" s="255"/>
      <c r="D36" s="12">
        <f>'01'!B84</f>
        <v>1940.4</v>
      </c>
      <c r="E36" s="13">
        <v>1</v>
      </c>
      <c r="F36" s="12">
        <f aca="true" t="shared" si="6" ref="F36:F44">D36*E36</f>
        <v>1940.4</v>
      </c>
      <c r="G36" s="12"/>
      <c r="H36" s="12"/>
      <c r="I36" s="257" t="s">
        <v>0</v>
      </c>
      <c r="J36" s="12">
        <f t="shared" si="2"/>
        <v>1940.4</v>
      </c>
      <c r="K36" s="26">
        <f>Plan1!I53</f>
        <v>1.016553638</v>
      </c>
      <c r="L36" s="12">
        <f t="shared" si="3"/>
        <v>1972.52</v>
      </c>
      <c r="M36" s="12">
        <f t="shared" si="5"/>
        <v>38.5</v>
      </c>
      <c r="N36" s="12">
        <f t="shared" si="4"/>
        <v>759.42</v>
      </c>
      <c r="O36" s="14">
        <f t="shared" si="0"/>
        <v>2731.94</v>
      </c>
    </row>
    <row r="37" spans="1:15" ht="10.5">
      <c r="A37" s="253">
        <v>40725</v>
      </c>
      <c r="B37" s="254" t="s">
        <v>0</v>
      </c>
      <c r="C37" s="255"/>
      <c r="D37" s="12">
        <f>'01'!B85</f>
        <v>1940.4</v>
      </c>
      <c r="E37" s="13">
        <v>1</v>
      </c>
      <c r="F37" s="12">
        <f t="shared" si="6"/>
        <v>1940.4</v>
      </c>
      <c r="G37" s="12"/>
      <c r="H37" s="12"/>
      <c r="I37" s="257" t="s">
        <v>0</v>
      </c>
      <c r="J37" s="12">
        <f t="shared" si="2"/>
        <v>1940.4</v>
      </c>
      <c r="K37" s="26">
        <f>Plan1!I54</f>
        <v>1.015305827</v>
      </c>
      <c r="L37" s="12">
        <f t="shared" si="3"/>
        <v>1970.1</v>
      </c>
      <c r="M37" s="12">
        <f t="shared" si="5"/>
        <v>37.5</v>
      </c>
      <c r="N37" s="12">
        <f t="shared" si="4"/>
        <v>738.79</v>
      </c>
      <c r="O37" s="14">
        <f t="shared" si="0"/>
        <v>2708.89</v>
      </c>
    </row>
    <row r="38" spans="1:15" ht="10.5">
      <c r="A38" s="253">
        <v>40756</v>
      </c>
      <c r="B38" s="254" t="s">
        <v>0</v>
      </c>
      <c r="C38" s="255"/>
      <c r="D38" s="12">
        <f>'01'!B86</f>
        <v>1940.4</v>
      </c>
      <c r="E38" s="13">
        <v>1</v>
      </c>
      <c r="F38" s="12">
        <f t="shared" si="6"/>
        <v>1940.4</v>
      </c>
      <c r="G38" s="12"/>
      <c r="H38" s="12"/>
      <c r="I38" s="257" t="s">
        <v>0</v>
      </c>
      <c r="J38" s="12">
        <f t="shared" si="2"/>
        <v>1940.4</v>
      </c>
      <c r="K38" s="26">
        <f>Plan1!I55</f>
        <v>1.013202419</v>
      </c>
      <c r="L38" s="12">
        <f t="shared" si="3"/>
        <v>1966.02</v>
      </c>
      <c r="M38" s="12">
        <f t="shared" si="5"/>
        <v>36.5</v>
      </c>
      <c r="N38" s="12">
        <f t="shared" si="4"/>
        <v>717.6</v>
      </c>
      <c r="O38" s="14">
        <f t="shared" si="0"/>
        <v>2683.62</v>
      </c>
    </row>
    <row r="39" spans="1:15" ht="10.5">
      <c r="A39" s="253">
        <v>40787</v>
      </c>
      <c r="B39" s="254" t="s">
        <v>0</v>
      </c>
      <c r="C39" s="255"/>
      <c r="D39" s="12">
        <f>F38</f>
        <v>1940.4</v>
      </c>
      <c r="E39" s="13">
        <f>'01'!C86</f>
        <v>1.1</v>
      </c>
      <c r="F39" s="12">
        <f t="shared" si="6"/>
        <v>2134.44</v>
      </c>
      <c r="G39" s="12"/>
      <c r="H39" s="12"/>
      <c r="I39" s="257" t="s">
        <v>0</v>
      </c>
      <c r="J39" s="12">
        <f t="shared" si="2"/>
        <v>2134.44</v>
      </c>
      <c r="K39" s="26">
        <f>Plan1!I56</f>
        <v>1.012187195</v>
      </c>
      <c r="L39" s="12">
        <f t="shared" si="3"/>
        <v>2160.45</v>
      </c>
      <c r="M39" s="12">
        <f t="shared" si="5"/>
        <v>35.5</v>
      </c>
      <c r="N39" s="12">
        <f t="shared" si="4"/>
        <v>766.96</v>
      </c>
      <c r="O39" s="14">
        <f t="shared" si="0"/>
        <v>2927.41</v>
      </c>
    </row>
    <row r="40" spans="1:15" ht="10.5">
      <c r="A40" s="253">
        <v>40817</v>
      </c>
      <c r="B40" s="254" t="s">
        <v>0</v>
      </c>
      <c r="C40" s="255"/>
      <c r="D40" s="12">
        <f>'01'!B88</f>
        <v>2134.44</v>
      </c>
      <c r="E40" s="13">
        <v>1</v>
      </c>
      <c r="F40" s="12">
        <f t="shared" si="6"/>
        <v>2134.44</v>
      </c>
      <c r="G40" s="12"/>
      <c r="H40" s="12"/>
      <c r="I40" s="257" t="s">
        <v>0</v>
      </c>
      <c r="J40" s="12">
        <f t="shared" si="2"/>
        <v>2134.44</v>
      </c>
      <c r="K40" s="26">
        <f>Plan1!I57</f>
        <v>1.0115600279999999</v>
      </c>
      <c r="L40" s="12">
        <f t="shared" si="3"/>
        <v>2159.11</v>
      </c>
      <c r="M40" s="12">
        <f t="shared" si="5"/>
        <v>34.5</v>
      </c>
      <c r="N40" s="12">
        <f t="shared" si="4"/>
        <v>744.89</v>
      </c>
      <c r="O40" s="14">
        <f t="shared" si="0"/>
        <v>2904</v>
      </c>
    </row>
    <row r="41" spans="1:15" ht="10.5">
      <c r="A41" s="253">
        <v>40848</v>
      </c>
      <c r="B41" s="254" t="s">
        <v>0</v>
      </c>
      <c r="C41" s="255"/>
      <c r="D41" s="12">
        <f>'01'!B89</f>
        <v>2134.44</v>
      </c>
      <c r="E41" s="13">
        <v>1</v>
      </c>
      <c r="F41" s="12">
        <f t="shared" si="6"/>
        <v>2134.44</v>
      </c>
      <c r="G41" s="12"/>
      <c r="H41" s="12"/>
      <c r="I41" s="257" t="s">
        <v>0</v>
      </c>
      <c r="J41" s="12">
        <f t="shared" si="2"/>
        <v>2134.44</v>
      </c>
      <c r="K41" s="26">
        <f>Plan1!I58</f>
        <v>1.010907992</v>
      </c>
      <c r="L41" s="12">
        <f t="shared" si="3"/>
        <v>2157.72</v>
      </c>
      <c r="M41" s="12">
        <f t="shared" si="5"/>
        <v>33.5</v>
      </c>
      <c r="N41" s="12">
        <f t="shared" si="4"/>
        <v>722.84</v>
      </c>
      <c r="O41" s="14">
        <f t="shared" si="0"/>
        <v>2880.56</v>
      </c>
    </row>
    <row r="42" spans="1:15" ht="10.5">
      <c r="A42" s="253">
        <v>40878</v>
      </c>
      <c r="B42" s="254" t="s">
        <v>0</v>
      </c>
      <c r="C42" s="255"/>
      <c r="D42" s="12">
        <f>'01'!B90</f>
        <v>2134.44</v>
      </c>
      <c r="E42" s="13">
        <v>1</v>
      </c>
      <c r="F42" s="12">
        <f t="shared" si="6"/>
        <v>2134.44</v>
      </c>
      <c r="G42" s="12">
        <f>F42</f>
        <v>2134.44</v>
      </c>
      <c r="H42" s="12"/>
      <c r="I42" s="257" t="s">
        <v>0</v>
      </c>
      <c r="J42" s="12">
        <f t="shared" si="2"/>
        <v>4268.88</v>
      </c>
      <c r="K42" s="26">
        <f>Plan1!J47</f>
        <v>1.009961658</v>
      </c>
      <c r="L42" s="12">
        <f t="shared" si="3"/>
        <v>4311.41</v>
      </c>
      <c r="M42" s="12">
        <f t="shared" si="5"/>
        <v>32.5</v>
      </c>
      <c r="N42" s="12">
        <f t="shared" si="4"/>
        <v>1401.21</v>
      </c>
      <c r="O42" s="14">
        <f t="shared" si="0"/>
        <v>5712.62</v>
      </c>
    </row>
    <row r="43" spans="1:15" ht="10.5">
      <c r="A43" s="253">
        <v>40909</v>
      </c>
      <c r="B43" s="254" t="s">
        <v>0</v>
      </c>
      <c r="C43" s="255"/>
      <c r="D43" s="12">
        <f>'01'!B92</f>
        <v>2134.44</v>
      </c>
      <c r="E43" s="13">
        <v>1</v>
      </c>
      <c r="F43" s="12">
        <f t="shared" si="6"/>
        <v>2134.44</v>
      </c>
      <c r="G43" s="12"/>
      <c r="H43" s="12"/>
      <c r="I43" s="257" t="s">
        <v>0</v>
      </c>
      <c r="J43" s="12">
        <f t="shared" si="2"/>
        <v>2134.44</v>
      </c>
      <c r="K43" s="26">
        <f>Plan1!J48</f>
        <v>1.009089804</v>
      </c>
      <c r="L43" s="12">
        <f t="shared" si="3"/>
        <v>2153.84</v>
      </c>
      <c r="M43" s="12">
        <f t="shared" si="5"/>
        <v>31.5</v>
      </c>
      <c r="N43" s="12">
        <f t="shared" si="4"/>
        <v>678.46</v>
      </c>
      <c r="O43" s="14">
        <f t="shared" si="0"/>
        <v>2832.3</v>
      </c>
    </row>
    <row r="44" spans="1:15" ht="10.5">
      <c r="A44" s="253">
        <v>40940</v>
      </c>
      <c r="B44" s="254" t="s">
        <v>0</v>
      </c>
      <c r="C44" s="255"/>
      <c r="D44" s="12">
        <f>'01'!B93</f>
        <v>2134.44</v>
      </c>
      <c r="E44" s="13">
        <v>1</v>
      </c>
      <c r="F44" s="12">
        <f t="shared" si="6"/>
        <v>2134.44</v>
      </c>
      <c r="G44" s="12"/>
      <c r="H44" s="12"/>
      <c r="I44" s="257" t="s">
        <v>0</v>
      </c>
      <c r="J44" s="12">
        <f t="shared" si="2"/>
        <v>2134.44</v>
      </c>
      <c r="K44" s="26">
        <f>Plan1!J49</f>
        <v>1.009089804</v>
      </c>
      <c r="L44" s="12">
        <f t="shared" si="3"/>
        <v>2153.84</v>
      </c>
      <c r="M44" s="12">
        <f t="shared" si="5"/>
        <v>30.5</v>
      </c>
      <c r="N44" s="12">
        <f t="shared" si="4"/>
        <v>656.92</v>
      </c>
      <c r="O44" s="14">
        <f t="shared" si="0"/>
        <v>2810.76</v>
      </c>
    </row>
    <row r="45" spans="1:15" ht="10.5">
      <c r="A45" s="253">
        <v>40969</v>
      </c>
      <c r="B45" s="254" t="s">
        <v>0</v>
      </c>
      <c r="C45" s="255"/>
      <c r="D45" s="12">
        <f>'01'!B94</f>
        <v>2134.44</v>
      </c>
      <c r="E45" s="13">
        <v>1</v>
      </c>
      <c r="F45" s="12">
        <v>0</v>
      </c>
      <c r="G45" s="12"/>
      <c r="H45" s="12">
        <f>F44*1.3333</f>
        <v>2845.85</v>
      </c>
      <c r="I45" s="257" t="s">
        <v>0</v>
      </c>
      <c r="J45" s="12">
        <f t="shared" si="2"/>
        <v>2845.85</v>
      </c>
      <c r="K45" s="26">
        <f>Plan1!J50</f>
        <v>1.008013246</v>
      </c>
      <c r="L45" s="12">
        <f t="shared" si="3"/>
        <v>2868.65</v>
      </c>
      <c r="M45" s="12">
        <f t="shared" si="5"/>
        <v>29.5</v>
      </c>
      <c r="N45" s="12">
        <f t="shared" si="4"/>
        <v>846.25</v>
      </c>
      <c r="O45" s="14">
        <f t="shared" si="0"/>
        <v>3714.9</v>
      </c>
    </row>
    <row r="46" spans="1:15" ht="10.5">
      <c r="A46" s="253">
        <v>41000</v>
      </c>
      <c r="B46" s="254" t="s">
        <v>0</v>
      </c>
      <c r="C46" s="255"/>
      <c r="D46" s="12">
        <f>'01'!B95</f>
        <v>2134.44</v>
      </c>
      <c r="E46" s="13">
        <v>1</v>
      </c>
      <c r="F46" s="12">
        <f>D46*E46</f>
        <v>2134.44</v>
      </c>
      <c r="G46" s="12"/>
      <c r="H46" s="12"/>
      <c r="I46" s="257" t="s">
        <v>0</v>
      </c>
      <c r="J46" s="12">
        <f t="shared" si="2"/>
        <v>2134.44</v>
      </c>
      <c r="K46" s="26">
        <f>Plan1!J51</f>
        <v>1.007784479</v>
      </c>
      <c r="L46" s="12">
        <f t="shared" si="3"/>
        <v>2151.06</v>
      </c>
      <c r="M46" s="12">
        <f t="shared" si="5"/>
        <v>28.5</v>
      </c>
      <c r="N46" s="12">
        <f t="shared" si="4"/>
        <v>613.05</v>
      </c>
      <c r="O46" s="14">
        <f t="shared" si="0"/>
        <v>2764.11</v>
      </c>
    </row>
    <row r="47" spans="1:15" ht="10.5">
      <c r="A47" s="253">
        <v>41030</v>
      </c>
      <c r="B47" s="254" t="s">
        <v>0</v>
      </c>
      <c r="C47" s="255"/>
      <c r="D47" s="12">
        <f>'01'!B96</f>
        <v>2134.44</v>
      </c>
      <c r="E47" s="13">
        <v>1</v>
      </c>
      <c r="F47" s="12">
        <f>D47*E47</f>
        <v>2134.44</v>
      </c>
      <c r="G47" s="12"/>
      <c r="H47" s="12"/>
      <c r="I47" s="257" t="s">
        <v>0</v>
      </c>
      <c r="J47" s="12">
        <f t="shared" si="2"/>
        <v>2134.44</v>
      </c>
      <c r="K47" s="26">
        <f>Plan1!J52</f>
        <v>1.007313057</v>
      </c>
      <c r="L47" s="12">
        <f t="shared" si="3"/>
        <v>2150.05</v>
      </c>
      <c r="M47" s="12">
        <f t="shared" si="5"/>
        <v>27.5</v>
      </c>
      <c r="N47" s="12">
        <f t="shared" si="4"/>
        <v>591.26</v>
      </c>
      <c r="O47" s="14">
        <f t="shared" si="0"/>
        <v>2741.31</v>
      </c>
    </row>
    <row r="48" spans="1:15" ht="10.5">
      <c r="A48" s="253">
        <v>41061</v>
      </c>
      <c r="B48" s="254" t="s">
        <v>0</v>
      </c>
      <c r="C48" s="255"/>
      <c r="D48" s="12">
        <f>'01'!B97</f>
        <v>2134.44</v>
      </c>
      <c r="E48" s="13">
        <v>1</v>
      </c>
      <c r="F48" s="12">
        <f aca="true" t="shared" si="7" ref="F48:F56">D48*E48</f>
        <v>2134.44</v>
      </c>
      <c r="G48" s="12"/>
      <c r="H48" s="12"/>
      <c r="I48" s="257" t="s">
        <v>0</v>
      </c>
      <c r="J48" s="12">
        <f t="shared" si="2"/>
        <v>2134.44</v>
      </c>
      <c r="K48" s="26">
        <f>Plan1!J53</f>
        <v>1.007313057</v>
      </c>
      <c r="L48" s="12">
        <f t="shared" si="3"/>
        <v>2150.05</v>
      </c>
      <c r="M48" s="12">
        <f t="shared" si="5"/>
        <v>26.5</v>
      </c>
      <c r="N48" s="12">
        <f t="shared" si="4"/>
        <v>569.76</v>
      </c>
      <c r="O48" s="14">
        <f t="shared" si="0"/>
        <v>2719.81</v>
      </c>
    </row>
    <row r="49" spans="1:15" ht="10.5">
      <c r="A49" s="253">
        <v>41091</v>
      </c>
      <c r="B49" s="254" t="s">
        <v>0</v>
      </c>
      <c r="C49" s="255"/>
      <c r="D49" s="12">
        <f>'01'!B98</f>
        <v>2134.44</v>
      </c>
      <c r="E49" s="13">
        <v>1</v>
      </c>
      <c r="F49" s="12">
        <f t="shared" si="7"/>
        <v>2134.44</v>
      </c>
      <c r="G49" s="12"/>
      <c r="H49" s="12"/>
      <c r="I49" s="257" t="s">
        <v>0</v>
      </c>
      <c r="J49" s="12">
        <f t="shared" si="2"/>
        <v>2134.44</v>
      </c>
      <c r="K49" s="26">
        <f>Plan1!J54</f>
        <v>1.007168024</v>
      </c>
      <c r="L49" s="12">
        <f t="shared" si="3"/>
        <v>2149.74</v>
      </c>
      <c r="M49" s="12">
        <f t="shared" si="5"/>
        <v>25.5</v>
      </c>
      <c r="N49" s="12">
        <f t="shared" si="4"/>
        <v>548.18</v>
      </c>
      <c r="O49" s="14">
        <f t="shared" si="0"/>
        <v>2697.92</v>
      </c>
    </row>
    <row r="50" spans="1:15" ht="10.5">
      <c r="A50" s="253">
        <v>41122</v>
      </c>
      <c r="B50" s="254" t="s">
        <v>0</v>
      </c>
      <c r="C50" s="255"/>
      <c r="D50" s="12">
        <f>D49</f>
        <v>2134.44</v>
      </c>
      <c r="E50" s="13">
        <v>1</v>
      </c>
      <c r="F50" s="12">
        <f t="shared" si="7"/>
        <v>2134.44</v>
      </c>
      <c r="G50" s="12"/>
      <c r="H50" s="12"/>
      <c r="I50" s="257" t="s">
        <v>0</v>
      </c>
      <c r="J50" s="12">
        <f t="shared" si="2"/>
        <v>2134.44</v>
      </c>
      <c r="K50" s="26">
        <f>Plan1!J55</f>
        <v>1.007044158</v>
      </c>
      <c r="L50" s="12">
        <f t="shared" si="3"/>
        <v>2149.48</v>
      </c>
      <c r="M50" s="12">
        <f t="shared" si="5"/>
        <v>24.5</v>
      </c>
      <c r="N50" s="12">
        <f t="shared" si="4"/>
        <v>526.62</v>
      </c>
      <c r="O50" s="14">
        <f t="shared" si="0"/>
        <v>2676.1</v>
      </c>
    </row>
    <row r="51" spans="1:15" ht="10.5">
      <c r="A51" s="253">
        <v>41153</v>
      </c>
      <c r="B51" s="254" t="s">
        <v>0</v>
      </c>
      <c r="C51" s="255"/>
      <c r="D51" s="12">
        <f>F50</f>
        <v>2134.44</v>
      </c>
      <c r="E51" s="13">
        <f>'01'!C98</f>
        <v>1.07</v>
      </c>
      <c r="F51" s="12">
        <f t="shared" si="7"/>
        <v>2283.85</v>
      </c>
      <c r="G51" s="12"/>
      <c r="H51" s="12"/>
      <c r="I51" s="257" t="s">
        <v>0</v>
      </c>
      <c r="J51" s="12">
        <f t="shared" si="2"/>
        <v>2283.85</v>
      </c>
      <c r="K51" s="26">
        <f>Plan1!J56</f>
        <v>1.007044158</v>
      </c>
      <c r="L51" s="12">
        <f t="shared" si="3"/>
        <v>2299.94</v>
      </c>
      <c r="M51" s="12">
        <f t="shared" si="5"/>
        <v>23.5</v>
      </c>
      <c r="N51" s="12">
        <f t="shared" si="4"/>
        <v>540.49</v>
      </c>
      <c r="O51" s="14">
        <f t="shared" si="0"/>
        <v>2840.43</v>
      </c>
    </row>
    <row r="52" spans="1:15" ht="10.5">
      <c r="A52" s="253">
        <v>41183</v>
      </c>
      <c r="B52" s="254" t="s">
        <v>0</v>
      </c>
      <c r="C52" s="255"/>
      <c r="D52" s="12">
        <f>'01'!B101</f>
        <v>2283.85</v>
      </c>
      <c r="E52" s="13">
        <v>1</v>
      </c>
      <c r="F52" s="12">
        <f t="shared" si="7"/>
        <v>2283.85</v>
      </c>
      <c r="G52" s="12"/>
      <c r="H52" s="12"/>
      <c r="I52" s="257" t="s">
        <v>0</v>
      </c>
      <c r="J52" s="12">
        <f t="shared" si="2"/>
        <v>2283.85</v>
      </c>
      <c r="K52" s="26">
        <f>Plan1!J57</f>
        <v>1.007044158</v>
      </c>
      <c r="L52" s="12">
        <f t="shared" si="3"/>
        <v>2299.94</v>
      </c>
      <c r="M52" s="12">
        <f t="shared" si="5"/>
        <v>22.5</v>
      </c>
      <c r="N52" s="12">
        <f t="shared" si="4"/>
        <v>517.49</v>
      </c>
      <c r="O52" s="14">
        <f t="shared" si="0"/>
        <v>2817.43</v>
      </c>
    </row>
    <row r="53" spans="1:15" ht="10.5">
      <c r="A53" s="253">
        <v>41214</v>
      </c>
      <c r="B53" s="254" t="s">
        <v>0</v>
      </c>
      <c r="C53" s="255"/>
      <c r="D53" s="12">
        <f>'01'!B102</f>
        <v>2283.85</v>
      </c>
      <c r="E53" s="13">
        <v>1</v>
      </c>
      <c r="F53" s="12">
        <f t="shared" si="7"/>
        <v>2283.85</v>
      </c>
      <c r="G53" s="12"/>
      <c r="H53" s="12"/>
      <c r="I53" s="257" t="s">
        <v>0</v>
      </c>
      <c r="J53" s="12">
        <f t="shared" si="2"/>
        <v>2283.85</v>
      </c>
      <c r="K53" s="26">
        <f>Plan1!J58</f>
        <v>1.007044158</v>
      </c>
      <c r="L53" s="12">
        <f t="shared" si="3"/>
        <v>2299.94</v>
      </c>
      <c r="M53" s="12">
        <f t="shared" si="5"/>
        <v>21.5</v>
      </c>
      <c r="N53" s="12">
        <f t="shared" si="4"/>
        <v>494.49</v>
      </c>
      <c r="O53" s="14">
        <f t="shared" si="0"/>
        <v>2794.43</v>
      </c>
    </row>
    <row r="54" spans="1:15" ht="10.5">
      <c r="A54" s="253">
        <v>41244</v>
      </c>
      <c r="B54" s="254" t="s">
        <v>0</v>
      </c>
      <c r="C54" s="255"/>
      <c r="D54" s="12">
        <f>'01'!B103</f>
        <v>2283.85</v>
      </c>
      <c r="E54" s="13">
        <v>1</v>
      </c>
      <c r="F54" s="12">
        <f t="shared" si="7"/>
        <v>2283.85</v>
      </c>
      <c r="G54" s="12">
        <f>F54</f>
        <v>2283.85</v>
      </c>
      <c r="H54" s="12"/>
      <c r="I54" s="257" t="s">
        <v>0</v>
      </c>
      <c r="J54" s="12">
        <f t="shared" si="2"/>
        <v>4567.7</v>
      </c>
      <c r="K54" s="26">
        <f>Plan1!K47</f>
        <v>1.007044158</v>
      </c>
      <c r="L54" s="12">
        <f t="shared" si="3"/>
        <v>4599.88</v>
      </c>
      <c r="M54" s="12">
        <f t="shared" si="5"/>
        <v>20.5</v>
      </c>
      <c r="N54" s="12">
        <f t="shared" si="4"/>
        <v>942.98</v>
      </c>
      <c r="O54" s="14">
        <f t="shared" si="0"/>
        <v>5542.86</v>
      </c>
    </row>
    <row r="55" spans="1:15" ht="10.5">
      <c r="A55" s="253">
        <v>41275</v>
      </c>
      <c r="B55" s="254" t="s">
        <v>0</v>
      </c>
      <c r="C55" s="255"/>
      <c r="D55" s="12">
        <f>'01'!B105</f>
        <v>2283.85</v>
      </c>
      <c r="E55" s="13">
        <v>1</v>
      </c>
      <c r="F55" s="12">
        <f t="shared" si="7"/>
        <v>2283.85</v>
      </c>
      <c r="G55" s="12"/>
      <c r="H55" s="12"/>
      <c r="I55" s="257" t="s">
        <v>0</v>
      </c>
      <c r="J55" s="12">
        <f t="shared" si="2"/>
        <v>2283.85</v>
      </c>
      <c r="K55" s="26">
        <f>Plan1!K48</f>
        <v>1.007044158</v>
      </c>
      <c r="L55" s="12">
        <f t="shared" si="3"/>
        <v>2299.94</v>
      </c>
      <c r="M55" s="12">
        <f t="shared" si="5"/>
        <v>19.5</v>
      </c>
      <c r="N55" s="12">
        <f t="shared" si="4"/>
        <v>448.49</v>
      </c>
      <c r="O55" s="14">
        <f t="shared" si="0"/>
        <v>2748.43</v>
      </c>
    </row>
    <row r="56" spans="1:15" ht="10.5">
      <c r="A56" s="253">
        <v>41306</v>
      </c>
      <c r="B56" s="254" t="s">
        <v>0</v>
      </c>
      <c r="C56" s="255"/>
      <c r="D56" s="12">
        <f>'01'!B106</f>
        <v>2283.85</v>
      </c>
      <c r="E56" s="13">
        <v>1</v>
      </c>
      <c r="F56" s="12">
        <f t="shared" si="7"/>
        <v>2283.85</v>
      </c>
      <c r="G56" s="12"/>
      <c r="H56" s="12"/>
      <c r="I56" s="257" t="s">
        <v>0</v>
      </c>
      <c r="J56" s="12">
        <f t="shared" si="2"/>
        <v>2283.85</v>
      </c>
      <c r="K56" s="26">
        <f>Plan1!K49</f>
        <v>1.007044158</v>
      </c>
      <c r="L56" s="12">
        <f t="shared" si="3"/>
        <v>2299.94</v>
      </c>
      <c r="M56" s="12">
        <f t="shared" si="5"/>
        <v>18.5</v>
      </c>
      <c r="N56" s="12">
        <f t="shared" si="4"/>
        <v>425.49</v>
      </c>
      <c r="O56" s="14">
        <f t="shared" si="0"/>
        <v>2725.43</v>
      </c>
    </row>
    <row r="57" spans="1:15" ht="10.5">
      <c r="A57" s="253">
        <v>41334</v>
      </c>
      <c r="B57" s="254" t="s">
        <v>0</v>
      </c>
      <c r="C57" s="255"/>
      <c r="D57" s="12">
        <f>'01'!B107</f>
        <v>2283.85</v>
      </c>
      <c r="E57" s="13">
        <v>1</v>
      </c>
      <c r="F57" s="12">
        <v>0</v>
      </c>
      <c r="G57" s="12"/>
      <c r="H57" s="12">
        <f>F56*1.33333</f>
        <v>3045.13</v>
      </c>
      <c r="I57" s="257" t="s">
        <v>0</v>
      </c>
      <c r="J57" s="12">
        <f t="shared" si="2"/>
        <v>3045.13</v>
      </c>
      <c r="K57" s="26">
        <f>Plan1!K50</f>
        <v>1.007044158</v>
      </c>
      <c r="L57" s="12">
        <f t="shared" si="3"/>
        <v>3066.58</v>
      </c>
      <c r="M57" s="12">
        <f t="shared" si="5"/>
        <v>17.5</v>
      </c>
      <c r="N57" s="12">
        <f t="shared" si="4"/>
        <v>536.65</v>
      </c>
      <c r="O57" s="14">
        <f t="shared" si="0"/>
        <v>3603.23</v>
      </c>
    </row>
    <row r="58" spans="1:15" ht="10.5">
      <c r="A58" s="253">
        <v>41365</v>
      </c>
      <c r="B58" s="254" t="s">
        <v>0</v>
      </c>
      <c r="C58" s="255"/>
      <c r="D58" s="12">
        <f>'01'!B108</f>
        <v>2283.85</v>
      </c>
      <c r="E58" s="13">
        <v>1</v>
      </c>
      <c r="F58" s="12">
        <f>D58*E58</f>
        <v>2283.85</v>
      </c>
      <c r="G58" s="12"/>
      <c r="H58" s="12"/>
      <c r="I58" s="257" t="s">
        <v>0</v>
      </c>
      <c r="J58" s="12">
        <f t="shared" si="2"/>
        <v>2283.85</v>
      </c>
      <c r="K58" s="26">
        <f>Plan1!K51</f>
        <v>1.007044158</v>
      </c>
      <c r="L58" s="12">
        <f t="shared" si="3"/>
        <v>2299.94</v>
      </c>
      <c r="M58" s="12">
        <f t="shared" si="5"/>
        <v>16.5</v>
      </c>
      <c r="N58" s="12">
        <f t="shared" si="4"/>
        <v>379.49</v>
      </c>
      <c r="O58" s="14">
        <f t="shared" si="0"/>
        <v>2679.43</v>
      </c>
    </row>
    <row r="59" spans="1:15" ht="10.5">
      <c r="A59" s="253">
        <v>41395</v>
      </c>
      <c r="B59" s="254" t="s">
        <v>0</v>
      </c>
      <c r="C59" s="255"/>
      <c r="D59" s="12">
        <f>'01'!B109</f>
        <v>2283.85</v>
      </c>
      <c r="E59" s="13">
        <v>1</v>
      </c>
      <c r="F59" s="12">
        <f>D59*E59</f>
        <v>2283.85</v>
      </c>
      <c r="G59" s="12"/>
      <c r="H59" s="12"/>
      <c r="I59" s="257" t="s">
        <v>0</v>
      </c>
      <c r="J59" s="12">
        <f t="shared" si="2"/>
        <v>2283.85</v>
      </c>
      <c r="K59" s="26">
        <f>Plan1!K52</f>
        <v>1.007044158</v>
      </c>
      <c r="L59" s="12">
        <f t="shared" si="3"/>
        <v>2299.94</v>
      </c>
      <c r="M59" s="12">
        <f t="shared" si="5"/>
        <v>15.5</v>
      </c>
      <c r="N59" s="12">
        <f t="shared" si="4"/>
        <v>356.49</v>
      </c>
      <c r="O59" s="14">
        <f t="shared" si="0"/>
        <v>2656.43</v>
      </c>
    </row>
    <row r="60" spans="1:15" ht="10.5">
      <c r="A60" s="253">
        <v>41426</v>
      </c>
      <c r="B60" s="254" t="s">
        <v>0</v>
      </c>
      <c r="C60" s="255"/>
      <c r="D60" s="12">
        <f>'01'!B110</f>
        <v>2283.85</v>
      </c>
      <c r="E60" s="13">
        <v>1</v>
      </c>
      <c r="F60" s="12">
        <f aca="true" t="shared" si="8" ref="F60:F66">D60*E60</f>
        <v>2283.85</v>
      </c>
      <c r="G60" s="12"/>
      <c r="H60" s="12"/>
      <c r="I60" s="257" t="s">
        <v>0</v>
      </c>
      <c r="J60" s="12">
        <f t="shared" si="2"/>
        <v>2283.85</v>
      </c>
      <c r="K60" s="26">
        <f>Plan1!K53</f>
        <v>1.007044158</v>
      </c>
      <c r="L60" s="12">
        <f t="shared" si="3"/>
        <v>2299.94</v>
      </c>
      <c r="M60" s="12">
        <f t="shared" si="5"/>
        <v>14.5</v>
      </c>
      <c r="N60" s="12">
        <f t="shared" si="4"/>
        <v>333.49</v>
      </c>
      <c r="O60" s="14">
        <f t="shared" si="0"/>
        <v>2633.43</v>
      </c>
    </row>
    <row r="61" spans="1:15" ht="10.5">
      <c r="A61" s="253">
        <v>41456</v>
      </c>
      <c r="B61" s="254" t="s">
        <v>0</v>
      </c>
      <c r="C61" s="255"/>
      <c r="D61" s="12">
        <f>D60</f>
        <v>2283.85</v>
      </c>
      <c r="E61" s="13">
        <v>1</v>
      </c>
      <c r="F61" s="12">
        <f t="shared" si="8"/>
        <v>2283.85</v>
      </c>
      <c r="G61" s="12"/>
      <c r="H61" s="12"/>
      <c r="I61" s="257" t="s">
        <v>0</v>
      </c>
      <c r="J61" s="12">
        <f t="shared" si="2"/>
        <v>2283.85</v>
      </c>
      <c r="K61" s="26">
        <f>Plan1!K54</f>
        <v>1.00683373</v>
      </c>
      <c r="L61" s="12">
        <f t="shared" si="3"/>
        <v>2299.46</v>
      </c>
      <c r="M61" s="12">
        <f t="shared" si="5"/>
        <v>13.5</v>
      </c>
      <c r="N61" s="12">
        <f t="shared" si="4"/>
        <v>310.43</v>
      </c>
      <c r="O61" s="14">
        <f t="shared" si="0"/>
        <v>2609.89</v>
      </c>
    </row>
    <row r="62" spans="1:15" ht="10.5">
      <c r="A62" s="253">
        <v>41487</v>
      </c>
      <c r="B62" s="254" t="s">
        <v>0</v>
      </c>
      <c r="C62" s="255"/>
      <c r="D62" s="12">
        <f>D61</f>
        <v>2283.85</v>
      </c>
      <c r="E62" s="13">
        <v>1</v>
      </c>
      <c r="F62" s="12">
        <f t="shared" si="8"/>
        <v>2283.85</v>
      </c>
      <c r="G62" s="12"/>
      <c r="H62" s="12"/>
      <c r="I62" s="257" t="s">
        <v>0</v>
      </c>
      <c r="J62" s="12">
        <f t="shared" si="2"/>
        <v>2283.85</v>
      </c>
      <c r="K62" s="26">
        <f>Plan1!K55</f>
        <v>1.00683373</v>
      </c>
      <c r="L62" s="12">
        <f t="shared" si="3"/>
        <v>2299.46</v>
      </c>
      <c r="M62" s="12">
        <f t="shared" si="5"/>
        <v>12.5</v>
      </c>
      <c r="N62" s="12">
        <f t="shared" si="4"/>
        <v>287.43</v>
      </c>
      <c r="O62" s="14">
        <f t="shared" si="0"/>
        <v>2586.89</v>
      </c>
    </row>
    <row r="63" spans="1:15" ht="10.5">
      <c r="A63" s="253">
        <v>41518</v>
      </c>
      <c r="B63" s="254" t="s">
        <v>0</v>
      </c>
      <c r="C63" s="255"/>
      <c r="D63" s="12">
        <f>D62</f>
        <v>2283.85</v>
      </c>
      <c r="E63" s="13">
        <f>'01'!C110</f>
        <v>1.08</v>
      </c>
      <c r="F63" s="12">
        <f t="shared" si="8"/>
        <v>2466.56</v>
      </c>
      <c r="G63" s="12"/>
      <c r="H63" s="12"/>
      <c r="I63" s="257" t="s">
        <v>0</v>
      </c>
      <c r="J63" s="12">
        <f t="shared" si="2"/>
        <v>2466.56</v>
      </c>
      <c r="K63" s="26">
        <f>Plan1!K56</f>
        <v>1.006754196</v>
      </c>
      <c r="L63" s="12">
        <f t="shared" si="3"/>
        <v>2483.22</v>
      </c>
      <c r="M63" s="12">
        <f t="shared" si="5"/>
        <v>11.5</v>
      </c>
      <c r="N63" s="12">
        <f t="shared" si="4"/>
        <v>285.57</v>
      </c>
      <c r="O63" s="14">
        <f t="shared" si="0"/>
        <v>2768.79</v>
      </c>
    </row>
    <row r="64" spans="1:15" ht="10.5">
      <c r="A64" s="253">
        <v>41548</v>
      </c>
      <c r="B64" s="254" t="s">
        <v>0</v>
      </c>
      <c r="C64" s="255"/>
      <c r="D64" s="12">
        <f>'01'!B114</f>
        <v>2466.56</v>
      </c>
      <c r="E64" s="13">
        <v>1</v>
      </c>
      <c r="F64" s="12">
        <f t="shared" si="8"/>
        <v>2466.56</v>
      </c>
      <c r="G64" s="12"/>
      <c r="H64" s="12"/>
      <c r="I64" s="257" t="s">
        <v>0</v>
      </c>
      <c r="J64" s="12">
        <f t="shared" si="2"/>
        <v>2466.56</v>
      </c>
      <c r="K64" s="26">
        <f>Plan1!K57</f>
        <v>1.005828834</v>
      </c>
      <c r="L64" s="12">
        <f t="shared" si="3"/>
        <v>2480.94</v>
      </c>
      <c r="M64" s="12">
        <f t="shared" si="5"/>
        <v>10.5</v>
      </c>
      <c r="N64" s="12">
        <f t="shared" si="4"/>
        <v>260.5</v>
      </c>
      <c r="O64" s="14">
        <f t="shared" si="0"/>
        <v>2741.44</v>
      </c>
    </row>
    <row r="65" spans="1:15" ht="10.5">
      <c r="A65" s="253">
        <v>41579</v>
      </c>
      <c r="B65" s="254" t="s">
        <v>0</v>
      </c>
      <c r="C65" s="255"/>
      <c r="D65" s="12">
        <f>'01'!B115</f>
        <v>2466.56</v>
      </c>
      <c r="E65" s="13">
        <v>1</v>
      </c>
      <c r="F65" s="12">
        <f t="shared" si="8"/>
        <v>2466.56</v>
      </c>
      <c r="G65" s="12"/>
      <c r="H65" s="12"/>
      <c r="I65" s="257" t="s">
        <v>0</v>
      </c>
      <c r="J65" s="12">
        <f t="shared" si="2"/>
        <v>2466.56</v>
      </c>
      <c r="K65" s="26">
        <f>Plan1!K58</f>
        <v>1.00562067</v>
      </c>
      <c r="L65" s="12">
        <f t="shared" si="3"/>
        <v>2480.42</v>
      </c>
      <c r="M65" s="12">
        <f t="shared" si="5"/>
        <v>9.5</v>
      </c>
      <c r="N65" s="12">
        <f t="shared" si="4"/>
        <v>235.64</v>
      </c>
      <c r="O65" s="14">
        <f t="shared" si="0"/>
        <v>2716.06</v>
      </c>
    </row>
    <row r="66" spans="1:15" ht="10.5">
      <c r="A66" s="253">
        <v>41609</v>
      </c>
      <c r="B66" s="254" t="s">
        <v>0</v>
      </c>
      <c r="C66" s="255"/>
      <c r="D66" s="12">
        <f>'01'!B116</f>
        <v>2466.56</v>
      </c>
      <c r="E66" s="13">
        <v>1</v>
      </c>
      <c r="F66" s="12">
        <f t="shared" si="8"/>
        <v>2466.56</v>
      </c>
      <c r="G66" s="12">
        <f>F66</f>
        <v>2466.56</v>
      </c>
      <c r="H66" s="12"/>
      <c r="I66" s="257" t="s">
        <v>0</v>
      </c>
      <c r="J66" s="12">
        <f t="shared" si="2"/>
        <v>4933.12</v>
      </c>
      <c r="K66" s="26">
        <f>Plan1!L47</f>
        <v>1.005124139</v>
      </c>
      <c r="L66" s="12">
        <f t="shared" si="3"/>
        <v>4958.4</v>
      </c>
      <c r="M66" s="12">
        <f t="shared" si="5"/>
        <v>8.5</v>
      </c>
      <c r="N66" s="12">
        <f t="shared" si="4"/>
        <v>421.46</v>
      </c>
      <c r="O66" s="14">
        <f t="shared" si="0"/>
        <v>5379.86</v>
      </c>
    </row>
    <row r="67" spans="1:15" ht="10.5">
      <c r="A67" s="253">
        <v>41640</v>
      </c>
      <c r="B67" s="254" t="s">
        <v>0</v>
      </c>
      <c r="C67" s="255"/>
      <c r="D67" s="12">
        <f>'01'!B118</f>
        <v>2466.56</v>
      </c>
      <c r="E67" s="13">
        <v>1</v>
      </c>
      <c r="F67" s="12">
        <f aca="true" t="shared" si="9" ref="F67:F75">D67*E67</f>
        <v>2466.56</v>
      </c>
      <c r="G67" s="12"/>
      <c r="H67" s="12"/>
      <c r="I67" s="257" t="s">
        <v>0</v>
      </c>
      <c r="J67" s="12">
        <f t="shared" si="2"/>
        <v>2466.56</v>
      </c>
      <c r="K67" s="26">
        <f>Plan1!L48</f>
        <v>1.003993642</v>
      </c>
      <c r="L67" s="12">
        <f t="shared" si="3"/>
        <v>2476.41</v>
      </c>
      <c r="M67" s="12">
        <f t="shared" si="5"/>
        <v>7.5</v>
      </c>
      <c r="N67" s="12">
        <f t="shared" si="4"/>
        <v>185.73</v>
      </c>
      <c r="O67" s="14">
        <f t="shared" si="0"/>
        <v>2662.14</v>
      </c>
    </row>
    <row r="68" spans="1:15" ht="10.5">
      <c r="A68" s="253">
        <v>41671</v>
      </c>
      <c r="B68" s="254" t="s">
        <v>0</v>
      </c>
      <c r="C68" s="255"/>
      <c r="D68" s="12">
        <f>'01'!B119</f>
        <v>2466.56</v>
      </c>
      <c r="E68" s="13">
        <v>1</v>
      </c>
      <c r="F68" s="12">
        <f t="shared" si="9"/>
        <v>2466.56</v>
      </c>
      <c r="G68" s="12"/>
      <c r="H68" s="12"/>
      <c r="I68" s="257" t="s">
        <v>0</v>
      </c>
      <c r="J68" s="12">
        <f t="shared" si="2"/>
        <v>2466.56</v>
      </c>
      <c r="K68" s="26">
        <f>Plan1!L49</f>
        <v>1.003454787</v>
      </c>
      <c r="L68" s="12">
        <f t="shared" si="3"/>
        <v>2475.08</v>
      </c>
      <c r="M68" s="12">
        <f t="shared" si="5"/>
        <v>6.5</v>
      </c>
      <c r="N68" s="12">
        <f t="shared" si="4"/>
        <v>160.88</v>
      </c>
      <c r="O68" s="14">
        <f t="shared" si="0"/>
        <v>2635.96</v>
      </c>
    </row>
    <row r="69" spans="1:15" ht="10.5">
      <c r="A69" s="253">
        <v>41699</v>
      </c>
      <c r="B69" s="254" t="s">
        <v>0</v>
      </c>
      <c r="C69" s="255"/>
      <c r="D69" s="12">
        <f>'01'!B120</f>
        <v>2466.56</v>
      </c>
      <c r="E69" s="13">
        <v>1</v>
      </c>
      <c r="F69" s="12">
        <v>0</v>
      </c>
      <c r="G69" s="12"/>
      <c r="H69" s="12">
        <f>F68*1.3333</f>
        <v>3288.66</v>
      </c>
      <c r="I69" s="257" t="s">
        <v>0</v>
      </c>
      <c r="J69" s="12">
        <f t="shared" si="2"/>
        <v>3288.66</v>
      </c>
      <c r="K69" s="26">
        <f>Plan1!L50</f>
        <v>1.003187939</v>
      </c>
      <c r="L69" s="12">
        <f t="shared" si="3"/>
        <v>3299.14</v>
      </c>
      <c r="M69" s="12">
        <f t="shared" si="5"/>
        <v>5.5</v>
      </c>
      <c r="N69" s="12">
        <f t="shared" si="4"/>
        <v>181.45</v>
      </c>
      <c r="O69" s="14">
        <f t="shared" si="0"/>
        <v>3480.59</v>
      </c>
    </row>
    <row r="70" spans="1:15" ht="10.5">
      <c r="A70" s="253">
        <v>41730</v>
      </c>
      <c r="B70" s="254" t="s">
        <v>0</v>
      </c>
      <c r="C70" s="255"/>
      <c r="D70" s="12">
        <f>'01'!B121</f>
        <v>2466.56</v>
      </c>
      <c r="E70" s="13">
        <v>1</v>
      </c>
      <c r="F70" s="12">
        <f t="shared" si="9"/>
        <v>2466.56</v>
      </c>
      <c r="G70" s="12"/>
      <c r="H70" s="12"/>
      <c r="I70" s="257" t="s">
        <v>0</v>
      </c>
      <c r="J70" s="12">
        <f t="shared" si="2"/>
        <v>2466.56</v>
      </c>
      <c r="K70" s="26">
        <f>Plan1!L51</f>
        <v>1.002727687</v>
      </c>
      <c r="L70" s="12">
        <f t="shared" si="3"/>
        <v>2473.29</v>
      </c>
      <c r="M70" s="12">
        <f t="shared" si="5"/>
        <v>4.5</v>
      </c>
      <c r="N70" s="12">
        <f t="shared" si="4"/>
        <v>111.3</v>
      </c>
      <c r="O70" s="14">
        <f t="shared" si="0"/>
        <v>2584.59</v>
      </c>
    </row>
    <row r="71" spans="1:15" ht="10.5">
      <c r="A71" s="253">
        <v>41760</v>
      </c>
      <c r="B71" s="254" t="s">
        <v>0</v>
      </c>
      <c r="C71" s="255"/>
      <c r="D71" s="12">
        <f>'01'!B122</f>
        <v>2466.56</v>
      </c>
      <c r="E71" s="13">
        <v>1</v>
      </c>
      <c r="F71" s="12">
        <f t="shared" si="9"/>
        <v>2466.56</v>
      </c>
      <c r="G71" s="12"/>
      <c r="H71" s="12"/>
      <c r="I71" s="257" t="s">
        <v>0</v>
      </c>
      <c r="J71" s="12">
        <f t="shared" si="2"/>
        <v>2466.56</v>
      </c>
      <c r="K71" s="26">
        <f>Plan1!L52</f>
        <v>1.002122405</v>
      </c>
      <c r="L71" s="12">
        <f t="shared" si="3"/>
        <v>2471.8</v>
      </c>
      <c r="M71" s="12">
        <f t="shared" si="5"/>
        <v>3.5</v>
      </c>
      <c r="N71" s="12">
        <f t="shared" si="4"/>
        <v>86.51</v>
      </c>
      <c r="O71" s="14">
        <f t="shared" si="0"/>
        <v>2558.31</v>
      </c>
    </row>
    <row r="72" spans="1:15" ht="10.5">
      <c r="A72" s="253">
        <v>41791</v>
      </c>
      <c r="B72" s="254" t="s">
        <v>0</v>
      </c>
      <c r="C72" s="255"/>
      <c r="D72" s="12">
        <f>D71</f>
        <v>2466.56</v>
      </c>
      <c r="E72" s="13">
        <v>1</v>
      </c>
      <c r="F72" s="12">
        <f t="shared" si="9"/>
        <v>2466.56</v>
      </c>
      <c r="G72" s="12"/>
      <c r="H72" s="12"/>
      <c r="I72" s="257" t="s">
        <v>0</v>
      </c>
      <c r="J72" s="12">
        <f t="shared" si="2"/>
        <v>2466.56</v>
      </c>
      <c r="K72" s="26">
        <f>Plan1!L53</f>
        <v>1.001656635</v>
      </c>
      <c r="L72" s="12">
        <f t="shared" si="3"/>
        <v>2470.65</v>
      </c>
      <c r="M72" s="12">
        <f t="shared" si="5"/>
        <v>2.5</v>
      </c>
      <c r="N72" s="12">
        <f t="shared" si="4"/>
        <v>61.77</v>
      </c>
      <c r="O72" s="14">
        <f t="shared" si="0"/>
        <v>2532.42</v>
      </c>
    </row>
    <row r="73" spans="1:15" ht="10.5">
      <c r="A73" s="253">
        <v>41821</v>
      </c>
      <c r="B73" s="254" t="s">
        <v>0</v>
      </c>
      <c r="C73" s="255"/>
      <c r="D73" s="12">
        <f>D72</f>
        <v>2466.56</v>
      </c>
      <c r="E73" s="13">
        <v>1</v>
      </c>
      <c r="F73" s="12">
        <f t="shared" si="9"/>
        <v>2466.56</v>
      </c>
      <c r="G73" s="12"/>
      <c r="H73" s="12"/>
      <c r="I73" s="257" t="s">
        <v>0</v>
      </c>
      <c r="J73" s="12">
        <f t="shared" si="2"/>
        <v>2466.56</v>
      </c>
      <c r="K73" s="26">
        <f>Plan1!L54</f>
        <v>1.000602</v>
      </c>
      <c r="L73" s="12">
        <f t="shared" si="3"/>
        <v>2468.04</v>
      </c>
      <c r="M73" s="12">
        <f t="shared" si="5"/>
        <v>1.5</v>
      </c>
      <c r="N73" s="12">
        <f t="shared" si="4"/>
        <v>37.02</v>
      </c>
      <c r="O73" s="14">
        <f t="shared" si="0"/>
        <v>2505.06</v>
      </c>
    </row>
    <row r="74" spans="1:15" ht="10.5">
      <c r="A74" s="253">
        <v>41852</v>
      </c>
      <c r="B74" s="254" t="s">
        <v>0</v>
      </c>
      <c r="C74" s="255"/>
      <c r="D74" s="12">
        <f>D73</f>
        <v>2466.56</v>
      </c>
      <c r="E74" s="13">
        <v>1</v>
      </c>
      <c r="F74" s="12">
        <f t="shared" si="9"/>
        <v>2466.56</v>
      </c>
      <c r="G74" s="12"/>
      <c r="H74" s="12"/>
      <c r="I74" s="257" t="s">
        <v>0</v>
      </c>
      <c r="J74" s="12">
        <f t="shared" si="2"/>
        <v>2466.56</v>
      </c>
      <c r="K74" s="26">
        <f>Plan1!L55</f>
        <v>1</v>
      </c>
      <c r="L74" s="12">
        <f t="shared" si="3"/>
        <v>2466.56</v>
      </c>
      <c r="M74" s="12">
        <f t="shared" si="5"/>
        <v>0.5</v>
      </c>
      <c r="N74" s="12">
        <f t="shared" si="4"/>
        <v>12.33</v>
      </c>
      <c r="O74" s="14">
        <f t="shared" si="0"/>
        <v>2478.89</v>
      </c>
    </row>
    <row r="75" spans="1:15" ht="10.5">
      <c r="A75" s="253">
        <v>41883</v>
      </c>
      <c r="B75" s="254" t="s">
        <v>0</v>
      </c>
      <c r="C75" s="255"/>
      <c r="D75" s="12">
        <f>D74</f>
        <v>2466.56</v>
      </c>
      <c r="E75" s="13">
        <f>'01'!C122</f>
        <v>1.08</v>
      </c>
      <c r="F75" s="12">
        <f t="shared" si="9"/>
        <v>2663.88</v>
      </c>
      <c r="G75" s="12"/>
      <c r="H75" s="12"/>
      <c r="I75" s="257" t="s">
        <v>0</v>
      </c>
      <c r="J75" s="12">
        <f t="shared" si="2"/>
        <v>2663.88</v>
      </c>
      <c r="K75" s="26">
        <v>1</v>
      </c>
      <c r="L75" s="12">
        <f t="shared" si="3"/>
        <v>2663.88</v>
      </c>
      <c r="M75" s="12">
        <v>0</v>
      </c>
      <c r="N75" s="12">
        <f t="shared" si="4"/>
        <v>0</v>
      </c>
      <c r="O75" s="14">
        <f t="shared" si="0"/>
        <v>2663.88</v>
      </c>
    </row>
    <row r="76" spans="1:15" ht="10.5">
      <c r="A76" s="55"/>
      <c r="B76" s="56"/>
      <c r="C76" s="57"/>
      <c r="D76" s="4"/>
      <c r="E76" s="58"/>
      <c r="F76" s="4"/>
      <c r="G76" s="4"/>
      <c r="H76" s="4"/>
      <c r="I76" s="4"/>
      <c r="J76" s="4"/>
      <c r="K76" s="59"/>
      <c r="L76" s="4"/>
      <c r="M76" s="4"/>
      <c r="N76" s="4"/>
      <c r="O76" s="23"/>
    </row>
    <row r="77" spans="6:15" ht="10.5">
      <c r="F77" s="25">
        <f>SUM(F28:F76)</f>
        <v>96507.63</v>
      </c>
      <c r="G77" s="25">
        <f>SUM(G28:G76)</f>
        <v>7046.55</v>
      </c>
      <c r="H77" s="25">
        <f>SUM(H28:H76)</f>
        <v>12413.63</v>
      </c>
      <c r="I77" s="265">
        <v>0</v>
      </c>
      <c r="J77" s="15">
        <f>SUM(J28:J76)</f>
        <v>115967.81</v>
      </c>
      <c r="K77" s="3"/>
      <c r="L77" s="25">
        <f>SUM(L28:L76)</f>
        <v>116967.76</v>
      </c>
      <c r="M77" s="3"/>
      <c r="N77" s="25">
        <f>SUM(N28:N76)</f>
        <v>25291.03</v>
      </c>
      <c r="O77" s="25">
        <f>SUM(O28:O76)</f>
        <v>142258.79</v>
      </c>
    </row>
    <row r="78" spans="6:15" s="2" customFormat="1" ht="10.5">
      <c r="F78" s="270" t="s">
        <v>156</v>
      </c>
      <c r="G78" s="271"/>
      <c r="H78" s="271"/>
      <c r="I78" s="272"/>
      <c r="J78" s="15">
        <f>J25</f>
        <v>-5284.6</v>
      </c>
      <c r="K78" s="1"/>
      <c r="L78" s="260">
        <f>L25</f>
        <v>-5413.68</v>
      </c>
      <c r="M78" s="1"/>
      <c r="N78" s="267">
        <f>N25</f>
        <v>-2409.09</v>
      </c>
      <c r="O78" s="25">
        <f>O25</f>
        <v>-7822.77</v>
      </c>
    </row>
    <row r="79" spans="10:15" ht="10.5">
      <c r="J79" s="266">
        <f>J77+J78</f>
        <v>110683.21</v>
      </c>
      <c r="K79" s="2"/>
      <c r="L79" s="266">
        <f>L77+L78</f>
        <v>111554.08</v>
      </c>
      <c r="M79" s="2"/>
      <c r="N79" s="266">
        <f>N77+N78</f>
        <v>22881.94</v>
      </c>
      <c r="O79" s="266">
        <f>O77+O78</f>
        <v>134436.02</v>
      </c>
    </row>
    <row r="80" spans="10:15" ht="16.5" customHeight="1">
      <c r="J80" s="8"/>
      <c r="O80" s="7"/>
    </row>
    <row r="81" spans="1:10" s="2" customFormat="1" ht="10.5">
      <c r="A81" s="2" t="s">
        <v>42</v>
      </c>
      <c r="J81" s="233"/>
    </row>
    <row r="82" ht="10.5">
      <c r="J82" s="8"/>
    </row>
    <row r="83" spans="1:10" ht="12" customHeight="1">
      <c r="A83" s="1" t="s">
        <v>143</v>
      </c>
      <c r="E83" s="8">
        <v>1940.4</v>
      </c>
      <c r="F83" s="1" t="s">
        <v>213</v>
      </c>
      <c r="J83" s="8"/>
    </row>
    <row r="84" spans="1:10" ht="12" customHeight="1">
      <c r="A84" s="5" t="s">
        <v>165</v>
      </c>
      <c r="B84" s="5"/>
      <c r="C84" s="5"/>
      <c r="D84" s="5"/>
      <c r="E84" s="22">
        <v>3344.2</v>
      </c>
      <c r="F84" s="1" t="s">
        <v>214</v>
      </c>
      <c r="J84" s="8"/>
    </row>
    <row r="85" spans="1:10" ht="12" customHeight="1">
      <c r="A85" s="1" t="s">
        <v>43</v>
      </c>
      <c r="E85" s="8">
        <f>SUM(E83:E84)</f>
        <v>5284.6</v>
      </c>
      <c r="J85" s="8"/>
    </row>
    <row r="86" spans="5:10" ht="10.5">
      <c r="E86" s="8"/>
      <c r="J86" s="8"/>
    </row>
    <row r="87" ht="10.5">
      <c r="J87" s="8"/>
    </row>
    <row r="88" spans="10:14" ht="10.5">
      <c r="J88" s="8"/>
      <c r="M88" s="125"/>
      <c r="N88" s="125" t="s">
        <v>203</v>
      </c>
    </row>
    <row r="89" spans="10:14" ht="12.75">
      <c r="J89" s="8"/>
      <c r="M89" s="286" t="s">
        <v>204</v>
      </c>
      <c r="N89" s="125"/>
    </row>
    <row r="90" ht="10.5">
      <c r="J90" s="8"/>
    </row>
    <row r="91" ht="10.5">
      <c r="J91" s="8"/>
    </row>
    <row r="92" ht="10.5">
      <c r="J92" s="8"/>
    </row>
    <row r="93" ht="10.5">
      <c r="J93" s="8"/>
    </row>
    <row r="94" ht="10.5">
      <c r="J94" s="8"/>
    </row>
    <row r="95" ht="10.5">
      <c r="J95" s="8"/>
    </row>
    <row r="96" ht="10.5">
      <c r="J96" s="8"/>
    </row>
    <row r="97" ht="10.5">
      <c r="J97" s="8"/>
    </row>
    <row r="98" ht="10.5">
      <c r="J98" s="8"/>
    </row>
    <row r="99" ht="10.5">
      <c r="J99" s="8"/>
    </row>
    <row r="100" ht="10.5">
      <c r="J100" s="8"/>
    </row>
    <row r="101" ht="10.5">
      <c r="J101" s="8"/>
    </row>
    <row r="102" ht="10.5">
      <c r="J102" s="8"/>
    </row>
    <row r="103" ht="10.5">
      <c r="J103" s="8"/>
    </row>
    <row r="104" ht="10.5">
      <c r="J104" s="8"/>
    </row>
    <row r="105" ht="10.5">
      <c r="J105" s="8"/>
    </row>
    <row r="106" ht="10.5">
      <c r="J106" s="8"/>
    </row>
    <row r="107" ht="10.5">
      <c r="J107" s="8"/>
    </row>
    <row r="108" ht="10.5">
      <c r="J108" s="8"/>
    </row>
    <row r="109" ht="10.5">
      <c r="J109" s="8"/>
    </row>
    <row r="110" ht="10.5">
      <c r="J110" s="8"/>
    </row>
    <row r="111" ht="10.5">
      <c r="J111" s="8"/>
    </row>
    <row r="112" ht="10.5">
      <c r="J112" s="8"/>
    </row>
    <row r="113" ht="10.5">
      <c r="J113" s="8"/>
    </row>
    <row r="114" ht="10.5">
      <c r="J114" s="8"/>
    </row>
    <row r="115" ht="10.5">
      <c r="J115" s="8"/>
    </row>
    <row r="116" ht="10.5">
      <c r="J116" s="8"/>
    </row>
    <row r="117" ht="10.5">
      <c r="J117" s="8"/>
    </row>
    <row r="118" ht="10.5">
      <c r="J118" s="8"/>
    </row>
    <row r="119" ht="10.5">
      <c r="J119" s="8"/>
    </row>
    <row r="120" ht="10.5">
      <c r="J120" s="8"/>
    </row>
    <row r="121" ht="10.5">
      <c r="J121" s="8"/>
    </row>
    <row r="122" ht="10.5">
      <c r="J122" s="8"/>
    </row>
    <row r="123" ht="10.5">
      <c r="J123" s="8"/>
    </row>
    <row r="124" ht="10.5">
      <c r="J124" s="8"/>
    </row>
    <row r="125" ht="10.5">
      <c r="J125" s="8"/>
    </row>
    <row r="126" ht="10.5">
      <c r="J126" s="8"/>
    </row>
    <row r="127" ht="10.5">
      <c r="J127" s="8"/>
    </row>
    <row r="128" ht="10.5">
      <c r="J128" s="8"/>
    </row>
    <row r="129" ht="10.5">
      <c r="J129" s="8"/>
    </row>
    <row r="130" ht="10.5">
      <c r="J130" s="8"/>
    </row>
    <row r="131" ht="10.5">
      <c r="J131" s="8"/>
    </row>
    <row r="132" ht="10.5">
      <c r="J132" s="8"/>
    </row>
    <row r="133" ht="10.5">
      <c r="J133" s="8"/>
    </row>
    <row r="134" ht="10.5">
      <c r="J134" s="8"/>
    </row>
    <row r="135" ht="10.5">
      <c r="J135" s="8"/>
    </row>
    <row r="136" ht="10.5">
      <c r="J136" s="8"/>
    </row>
    <row r="137" ht="10.5">
      <c r="J137" s="8"/>
    </row>
    <row r="138" ht="10.5">
      <c r="J138" s="8"/>
    </row>
  </sheetData>
  <sheetProtection/>
  <printOptions/>
  <pageMargins left="0.7086614173228347" right="0.4724409448818898" top="0.7874015748031497" bottom="0.5905511811023623" header="0.31496062992125984" footer="0.5118110236220472"/>
  <pageSetup horizontalDpi="600" verticalDpi="600" orientation="landscape" paperSize="9" r:id="rId1"/>
  <headerFooter alignWithMargins="0">
    <oddHeader>&amp;R
&amp;"Tahoma,Normal"&amp;8Anexo: 02
Folha : 0&amp;P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00390625" style="121" customWidth="1"/>
    <col min="2" max="2" width="13.140625" style="121" customWidth="1"/>
    <col min="3" max="3" width="13.421875" style="207" customWidth="1"/>
    <col min="4" max="4" width="13.00390625" style="121" customWidth="1"/>
    <col min="5" max="5" width="12.28125" style="121" customWidth="1"/>
    <col min="6" max="6" width="12.140625" style="121" customWidth="1"/>
    <col min="7" max="7" width="12.7109375" style="121" customWidth="1"/>
    <col min="8" max="16384" width="9.140625" style="121" customWidth="1"/>
  </cols>
  <sheetData>
    <row r="1" spans="1:4" s="284" customFormat="1" ht="14.25" customHeight="1">
      <c r="A1" s="283" t="s">
        <v>215</v>
      </c>
      <c r="B1" s="283"/>
      <c r="C1" s="283"/>
      <c r="D1" s="283"/>
    </row>
    <row r="2" spans="1:4" s="126" customFormat="1" ht="10.5" customHeight="1">
      <c r="A2" s="125"/>
      <c r="B2" s="285"/>
      <c r="C2" s="125"/>
      <c r="D2" s="125"/>
    </row>
    <row r="3" spans="1:4" s="126" customFormat="1" ht="10.5" customHeight="1">
      <c r="A3" s="125"/>
      <c r="B3" s="285"/>
      <c r="C3" s="125"/>
      <c r="D3" s="125"/>
    </row>
    <row r="4" spans="1:3" s="192" customFormat="1" ht="10.5">
      <c r="A4" s="122" t="s">
        <v>80</v>
      </c>
      <c r="C4" s="238"/>
    </row>
    <row r="5" ht="12.75">
      <c r="A5" s="122"/>
    </row>
    <row r="6" spans="1:3" s="1" customFormat="1" ht="10.5">
      <c r="A6" s="1" t="s">
        <v>206</v>
      </c>
      <c r="C6" s="223"/>
    </row>
    <row r="7" spans="1:3" s="1" customFormat="1" ht="10.5">
      <c r="A7" s="1" t="s">
        <v>207</v>
      </c>
      <c r="C7" s="223"/>
    </row>
    <row r="8" spans="1:3" s="1" customFormat="1" ht="10.5">
      <c r="A8" s="1" t="s">
        <v>208</v>
      </c>
      <c r="C8" s="223"/>
    </row>
    <row r="9" s="1" customFormat="1" ht="10.5">
      <c r="A9" s="1" t="s">
        <v>145</v>
      </c>
    </row>
    <row r="10" ht="15.75" customHeight="1" thickBot="1"/>
    <row r="11" spans="1:7" ht="14.25" thickBot="1" thickTop="1">
      <c r="A11" s="123" t="s">
        <v>1</v>
      </c>
      <c r="B11" s="124" t="s">
        <v>4</v>
      </c>
      <c r="C11" s="239" t="s">
        <v>5</v>
      </c>
      <c r="D11" s="124" t="s">
        <v>6</v>
      </c>
      <c r="E11" s="124" t="s">
        <v>7</v>
      </c>
      <c r="F11" s="124" t="s">
        <v>8</v>
      </c>
      <c r="G11" s="124" t="s">
        <v>16</v>
      </c>
    </row>
    <row r="12" spans="1:5" ht="14.25" thickBot="1" thickTop="1">
      <c r="A12" s="125"/>
      <c r="B12" s="125"/>
      <c r="C12" s="240"/>
      <c r="D12" s="125"/>
      <c r="E12" s="126"/>
    </row>
    <row r="13" spans="1:7" ht="13.5" thickTop="1">
      <c r="A13" s="127" t="s">
        <v>9</v>
      </c>
      <c r="B13" s="128" t="s">
        <v>81</v>
      </c>
      <c r="C13" s="86" t="s">
        <v>11</v>
      </c>
      <c r="D13" s="110" t="s">
        <v>18</v>
      </c>
      <c r="E13" s="71" t="s">
        <v>68</v>
      </c>
      <c r="F13" s="110" t="s">
        <v>20</v>
      </c>
      <c r="G13" s="111" t="s">
        <v>17</v>
      </c>
    </row>
    <row r="14" spans="1:7" ht="12.75">
      <c r="A14" s="129"/>
      <c r="B14" s="130" t="s">
        <v>67</v>
      </c>
      <c r="C14" s="89" t="s">
        <v>69</v>
      </c>
      <c r="D14" s="112" t="s">
        <v>17</v>
      </c>
      <c r="E14" s="18" t="s">
        <v>29</v>
      </c>
      <c r="F14" s="112" t="s">
        <v>75</v>
      </c>
      <c r="G14" s="113" t="s">
        <v>74</v>
      </c>
    </row>
    <row r="15" spans="1:7" ht="12.75">
      <c r="A15" s="129"/>
      <c r="B15" s="130" t="s">
        <v>125</v>
      </c>
      <c r="C15" s="89" t="s">
        <v>70</v>
      </c>
      <c r="D15" s="112" t="s">
        <v>28</v>
      </c>
      <c r="E15" s="73" t="s">
        <v>32</v>
      </c>
      <c r="F15" s="112" t="s">
        <v>19</v>
      </c>
      <c r="G15" s="113" t="s">
        <v>77</v>
      </c>
    </row>
    <row r="16" spans="1:7" ht="12.75">
      <c r="A16" s="129"/>
      <c r="B16" s="130" t="s">
        <v>82</v>
      </c>
      <c r="C16" s="89" t="s">
        <v>71</v>
      </c>
      <c r="D16" s="131" t="s">
        <v>134</v>
      </c>
      <c r="E16" s="74" t="s">
        <v>34</v>
      </c>
      <c r="F16" s="112"/>
      <c r="G16" s="113" t="s">
        <v>19</v>
      </c>
    </row>
    <row r="17" spans="1:7" ht="12.75">
      <c r="A17" s="129"/>
      <c r="B17" s="130" t="s">
        <v>116</v>
      </c>
      <c r="C17" s="89" t="s">
        <v>127</v>
      </c>
      <c r="D17" s="114">
        <v>41883</v>
      </c>
      <c r="E17" s="74" t="s">
        <v>113</v>
      </c>
      <c r="F17" s="112"/>
      <c r="G17" s="113" t="s">
        <v>15</v>
      </c>
    </row>
    <row r="18" spans="1:7" ht="13.5" thickBot="1">
      <c r="A18" s="132"/>
      <c r="B18" s="133" t="s">
        <v>216</v>
      </c>
      <c r="C18" s="242" t="s">
        <v>124</v>
      </c>
      <c r="D18" s="117" t="s">
        <v>14</v>
      </c>
      <c r="E18" s="201" t="s">
        <v>114</v>
      </c>
      <c r="F18" s="116" t="s">
        <v>83</v>
      </c>
      <c r="G18" s="235" t="s">
        <v>84</v>
      </c>
    </row>
    <row r="19" spans="3:7" ht="13.5" thickTop="1">
      <c r="C19" s="203"/>
      <c r="D19" s="118"/>
      <c r="E19" s="237"/>
      <c r="F19" s="118"/>
      <c r="G19" s="118"/>
    </row>
    <row r="20" spans="1:7" ht="12.75">
      <c r="A20" s="134">
        <v>40452</v>
      </c>
      <c r="B20" s="135">
        <v>40000</v>
      </c>
      <c r="C20" s="241">
        <f>Plan1!L53</f>
        <v>1.001656635</v>
      </c>
      <c r="D20" s="12">
        <f>B20*C20</f>
        <v>40066.27</v>
      </c>
      <c r="E20" s="19">
        <f>'02'!M28</f>
        <v>44.5</v>
      </c>
      <c r="F20" s="120">
        <f>D20*E20%</f>
        <v>17829.49</v>
      </c>
      <c r="G20" s="120">
        <f>D20+F20</f>
        <v>57895.76</v>
      </c>
    </row>
    <row r="23" spans="5:6" ht="12.75">
      <c r="E23" s="125"/>
      <c r="F23" s="125" t="s">
        <v>203</v>
      </c>
    </row>
    <row r="24" spans="5:6" ht="12.75">
      <c r="E24" s="286" t="s">
        <v>204</v>
      </c>
      <c r="F24" s="125"/>
    </row>
  </sheetData>
  <sheetProtection/>
  <printOptions/>
  <pageMargins left="2.362204724409449" right="1.6929133858267718" top="1.3779527559055118" bottom="0.7874015748031497" header="0.31496062992125984" footer="0.31496062992125984"/>
  <pageSetup horizontalDpi="600" verticalDpi="600" orientation="landscape" paperSize="9" r:id="rId1"/>
  <headerFooter>
    <oddHeader>&amp;R
&amp;"Tahoma,Normal"&amp;8Anexo: 03
Folha : 0&amp;P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9.8515625" style="75" customWidth="1"/>
    <col min="2" max="2" width="16.28125" style="75" customWidth="1"/>
    <col min="3" max="5" width="13.7109375" style="75" customWidth="1"/>
    <col min="6" max="6" width="11.57421875" style="75" customWidth="1"/>
    <col min="7" max="7" width="11.7109375" style="75" customWidth="1"/>
    <col min="8" max="16384" width="9.140625" style="75" customWidth="1"/>
  </cols>
  <sheetData>
    <row r="1" spans="1:4" s="284" customFormat="1" ht="14.25" customHeight="1">
      <c r="A1" s="283" t="s">
        <v>217</v>
      </c>
      <c r="B1" s="283"/>
      <c r="C1" s="283"/>
      <c r="D1" s="283"/>
    </row>
    <row r="2" spans="1:4" s="126" customFormat="1" ht="10.5" customHeight="1">
      <c r="A2" s="125"/>
      <c r="B2" s="285"/>
      <c r="C2" s="125"/>
      <c r="D2" s="125"/>
    </row>
    <row r="3" spans="1:4" s="126" customFormat="1" ht="10.5" customHeight="1">
      <c r="A3" s="125"/>
      <c r="B3" s="285"/>
      <c r="C3" s="125"/>
      <c r="D3" s="125"/>
    </row>
    <row r="4" spans="1:6" ht="12" customHeight="1">
      <c r="A4" s="76"/>
      <c r="B4" s="76"/>
      <c r="C4" s="76"/>
      <c r="D4" s="76"/>
      <c r="E4" s="76"/>
      <c r="F4" s="76"/>
    </row>
    <row r="5" spans="1:6" s="193" customFormat="1" ht="10.5">
      <c r="A5" s="78" t="s">
        <v>95</v>
      </c>
      <c r="B5" s="78"/>
      <c r="C5" s="78"/>
      <c r="D5" s="78"/>
      <c r="E5" s="78"/>
      <c r="F5" s="78"/>
    </row>
    <row r="6" spans="1:6" ht="12" customHeight="1">
      <c r="A6" s="77"/>
      <c r="B6" s="78"/>
      <c r="C6" s="78"/>
      <c r="D6" s="78"/>
      <c r="E6" s="78"/>
      <c r="F6" s="78"/>
    </row>
    <row r="7" spans="1:3" s="1" customFormat="1" ht="10.5">
      <c r="A7" s="1" t="s">
        <v>206</v>
      </c>
      <c r="C7" s="223"/>
    </row>
    <row r="8" spans="1:3" s="1" customFormat="1" ht="10.5">
      <c r="A8" s="1" t="s">
        <v>207</v>
      </c>
      <c r="C8" s="223"/>
    </row>
    <row r="9" spans="1:3" s="1" customFormat="1" ht="10.5">
      <c r="A9" s="1" t="s">
        <v>208</v>
      </c>
      <c r="C9" s="223"/>
    </row>
    <row r="10" s="1" customFormat="1" ht="10.5">
      <c r="A10" s="1" t="s">
        <v>146</v>
      </c>
    </row>
    <row r="11" spans="1:6" ht="17.25" customHeight="1" thickBot="1">
      <c r="A11" s="79"/>
      <c r="B11" s="79"/>
      <c r="C11" s="79"/>
      <c r="D11" s="79"/>
      <c r="E11" s="79"/>
      <c r="F11" s="79"/>
    </row>
    <row r="12" spans="1:7" ht="14.25" thickBot="1" thickTop="1">
      <c r="A12" s="80" t="s">
        <v>1</v>
      </c>
      <c r="B12" s="81" t="s">
        <v>2</v>
      </c>
      <c r="C12" s="82" t="s">
        <v>3</v>
      </c>
      <c r="D12" s="82" t="s">
        <v>4</v>
      </c>
      <c r="E12" s="82" t="s">
        <v>5</v>
      </c>
      <c r="F12" s="82" t="s">
        <v>6</v>
      </c>
      <c r="G12" s="82" t="s">
        <v>7</v>
      </c>
    </row>
    <row r="13" spans="1:7" ht="14.25" thickBot="1" thickTop="1">
      <c r="A13" s="83"/>
      <c r="B13" s="84"/>
      <c r="C13" s="79"/>
      <c r="D13" s="79"/>
      <c r="E13" s="79"/>
      <c r="F13" s="79"/>
      <c r="G13" s="79"/>
    </row>
    <row r="14" spans="1:7" ht="10.5" customHeight="1" thickTop="1">
      <c r="A14" s="85" t="s">
        <v>9</v>
      </c>
      <c r="B14" s="128" t="s">
        <v>81</v>
      </c>
      <c r="C14" s="86" t="s">
        <v>11</v>
      </c>
      <c r="D14" s="86" t="s">
        <v>18</v>
      </c>
      <c r="E14" s="71" t="s">
        <v>68</v>
      </c>
      <c r="F14" s="86" t="s">
        <v>20</v>
      </c>
      <c r="G14" s="87" t="s">
        <v>21</v>
      </c>
    </row>
    <row r="15" spans="1:7" ht="11.25" customHeight="1">
      <c r="A15" s="88"/>
      <c r="B15" s="130" t="s">
        <v>67</v>
      </c>
      <c r="C15" s="89" t="s">
        <v>69</v>
      </c>
      <c r="D15" s="89" t="s">
        <v>17</v>
      </c>
      <c r="E15" s="18" t="s">
        <v>29</v>
      </c>
      <c r="F15" s="89" t="s">
        <v>25</v>
      </c>
      <c r="G15" s="90" t="s">
        <v>26</v>
      </c>
    </row>
    <row r="16" spans="1:7" ht="12" customHeight="1">
      <c r="A16" s="88"/>
      <c r="B16" s="130" t="s">
        <v>126</v>
      </c>
      <c r="C16" s="89" t="s">
        <v>70</v>
      </c>
      <c r="D16" s="89" t="s">
        <v>28</v>
      </c>
      <c r="E16" s="73" t="s">
        <v>32</v>
      </c>
      <c r="F16" s="89" t="s">
        <v>19</v>
      </c>
      <c r="G16" s="90" t="s">
        <v>30</v>
      </c>
    </row>
    <row r="17" spans="1:7" ht="11.25" customHeight="1">
      <c r="A17" s="88"/>
      <c r="B17" s="130" t="s">
        <v>82</v>
      </c>
      <c r="C17" s="89" t="s">
        <v>71</v>
      </c>
      <c r="D17" s="89"/>
      <c r="E17" s="74" t="s">
        <v>34</v>
      </c>
      <c r="F17" s="89"/>
      <c r="G17" s="90" t="s">
        <v>33</v>
      </c>
    </row>
    <row r="18" spans="1:7" ht="11.25" customHeight="1">
      <c r="A18" s="88"/>
      <c r="B18" s="130" t="s">
        <v>116</v>
      </c>
      <c r="C18" s="89" t="s">
        <v>127</v>
      </c>
      <c r="D18" s="89"/>
      <c r="E18" s="74" t="s">
        <v>113</v>
      </c>
      <c r="F18" s="89"/>
      <c r="G18" s="91" t="s">
        <v>35</v>
      </c>
    </row>
    <row r="19" spans="1:7" ht="13.5" thickBot="1">
      <c r="A19" s="92"/>
      <c r="B19" s="133" t="s">
        <v>211</v>
      </c>
      <c r="C19" s="242" t="s">
        <v>124</v>
      </c>
      <c r="D19" s="93" t="s">
        <v>13</v>
      </c>
      <c r="E19" s="201" t="s">
        <v>114</v>
      </c>
      <c r="F19" s="93" t="s">
        <v>128</v>
      </c>
      <c r="G19" s="94" t="s">
        <v>41</v>
      </c>
    </row>
    <row r="20" spans="1:7" ht="13.5" thickTop="1">
      <c r="A20" s="95"/>
      <c r="B20" s="96"/>
      <c r="C20" s="11"/>
      <c r="D20" s="97"/>
      <c r="E20" s="97"/>
      <c r="F20" s="98"/>
      <c r="G20" s="97"/>
    </row>
    <row r="21" spans="1:7" ht="12.75">
      <c r="A21" s="99">
        <v>40452</v>
      </c>
      <c r="B21" s="100">
        <v>70000</v>
      </c>
      <c r="C21" s="101">
        <f>'03'!C20</f>
        <v>1.00165664</v>
      </c>
      <c r="D21" s="102">
        <f>B21*C21</f>
        <v>70115.96</v>
      </c>
      <c r="E21" s="103">
        <f>(1/30*15)+12+12+12+8</f>
        <v>44.5</v>
      </c>
      <c r="F21" s="102">
        <f>(D21*E21%)</f>
        <v>31201.6</v>
      </c>
      <c r="G21" s="104">
        <f>D21+F21</f>
        <v>101317.56</v>
      </c>
    </row>
    <row r="24" spans="5:6" ht="12.75">
      <c r="E24" s="125"/>
      <c r="F24" s="125" t="s">
        <v>203</v>
      </c>
    </row>
    <row r="25" spans="5:6" ht="12.75">
      <c r="E25" s="286" t="s">
        <v>204</v>
      </c>
      <c r="F25" s="125"/>
    </row>
  </sheetData>
  <sheetProtection/>
  <printOptions/>
  <pageMargins left="2.362204724409449" right="1.299212598425197" top="1.3779527559055118" bottom="0.7874015748031497" header="0.31496062992125984" footer="0.31496062992125984"/>
  <pageSetup horizontalDpi="600" verticalDpi="600" orientation="landscape" paperSize="9" r:id="rId1"/>
  <headerFooter>
    <oddHeader>&amp;R&amp;"Tahoma,Normal"&amp;8
Anexo : 04
Folha  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1" width="7.57421875" style="105" customWidth="1"/>
    <col min="2" max="2" width="16.140625" style="105" customWidth="1"/>
    <col min="3" max="3" width="12.140625" style="105" customWidth="1"/>
    <col min="4" max="5" width="13.8515625" style="105" customWidth="1"/>
    <col min="6" max="6" width="11.28125" style="105" customWidth="1"/>
    <col min="7" max="7" width="12.00390625" style="194" customWidth="1"/>
    <col min="8" max="8" width="11.00390625" style="195" customWidth="1"/>
    <col min="9" max="9" width="11.7109375" style="105" customWidth="1"/>
    <col min="10" max="10" width="9.00390625" style="196" customWidth="1"/>
    <col min="11" max="11" width="12.57421875" style="105" customWidth="1"/>
    <col min="12" max="12" width="7.421875" style="105" customWidth="1"/>
    <col min="13" max="13" width="0.2890625" style="105" hidden="1" customWidth="1"/>
    <col min="14" max="16384" width="11.421875" style="105" customWidth="1"/>
  </cols>
  <sheetData>
    <row r="1" spans="1:4" s="284" customFormat="1" ht="14.25" customHeight="1">
      <c r="A1" s="283" t="s">
        <v>218</v>
      </c>
      <c r="B1" s="283"/>
      <c r="C1" s="283"/>
      <c r="D1" s="283"/>
    </row>
    <row r="2" spans="1:4" s="126" customFormat="1" ht="10.5" customHeight="1">
      <c r="A2" s="125"/>
      <c r="B2" s="285"/>
      <c r="C2" s="125"/>
      <c r="D2" s="125"/>
    </row>
    <row r="3" spans="1:4" s="126" customFormat="1" ht="10.5" customHeight="1">
      <c r="A3" s="125"/>
      <c r="B3" s="285"/>
      <c r="C3" s="125"/>
      <c r="D3" s="125"/>
    </row>
    <row r="4" ht="11.25" customHeight="1"/>
    <row r="5" spans="1:10" ht="10.5">
      <c r="A5" s="105" t="s">
        <v>92</v>
      </c>
      <c r="G5" s="105"/>
      <c r="H5" s="105"/>
      <c r="J5" s="105"/>
    </row>
    <row r="6" spans="1:10" ht="10.5">
      <c r="A6" s="106" t="s">
        <v>93</v>
      </c>
      <c r="B6" s="106"/>
      <c r="C6" s="106"/>
      <c r="D6" s="106"/>
      <c r="E6" s="106"/>
      <c r="F6" s="106"/>
      <c r="G6" s="106"/>
      <c r="H6" s="106"/>
      <c r="J6" s="105"/>
    </row>
    <row r="7" spans="1:10" ht="10.5">
      <c r="A7" s="106" t="s">
        <v>186</v>
      </c>
      <c r="B7" s="106"/>
      <c r="C7" s="106"/>
      <c r="D7" s="106"/>
      <c r="E7" s="106"/>
      <c r="F7" s="106"/>
      <c r="G7" s="106"/>
      <c r="H7" s="106"/>
      <c r="J7" s="105"/>
    </row>
    <row r="8" spans="1:10" ht="10.5">
      <c r="A8" s="106"/>
      <c r="B8" s="106"/>
      <c r="C8" s="106"/>
      <c r="D8" s="106"/>
      <c r="E8" s="106"/>
      <c r="F8" s="106"/>
      <c r="G8" s="106"/>
      <c r="H8" s="106"/>
      <c r="J8" s="105"/>
    </row>
    <row r="9" spans="1:10" ht="10.5">
      <c r="A9" s="106"/>
      <c r="B9" s="106"/>
      <c r="C9" s="106"/>
      <c r="D9" s="106"/>
      <c r="E9" s="106"/>
      <c r="F9" s="106"/>
      <c r="G9" s="106"/>
      <c r="H9" s="106"/>
      <c r="J9" s="105"/>
    </row>
    <row r="10" spans="1:3" s="1" customFormat="1" ht="10.5">
      <c r="A10" s="1" t="s">
        <v>206</v>
      </c>
      <c r="C10" s="223"/>
    </row>
    <row r="11" spans="1:3" s="1" customFormat="1" ht="10.5">
      <c r="A11" s="1" t="s">
        <v>207</v>
      </c>
      <c r="C11" s="223"/>
    </row>
    <row r="12" spans="1:3" s="1" customFormat="1" ht="10.5">
      <c r="A12" s="1" t="s">
        <v>208</v>
      </c>
      <c r="C12" s="223"/>
    </row>
    <row r="13" s="1" customFormat="1" ht="10.5">
      <c r="A13" s="1" t="s">
        <v>144</v>
      </c>
    </row>
    <row r="14" ht="15" customHeight="1" thickBot="1"/>
    <row r="15" spans="1:11" ht="12" thickBot="1" thickTop="1">
      <c r="A15" s="107" t="s">
        <v>1</v>
      </c>
      <c r="B15" s="108" t="s">
        <v>2</v>
      </c>
      <c r="C15" s="108" t="s">
        <v>3</v>
      </c>
      <c r="D15" s="108" t="s">
        <v>4</v>
      </c>
      <c r="E15" s="108" t="s">
        <v>5</v>
      </c>
      <c r="F15" s="108" t="s">
        <v>6</v>
      </c>
      <c r="G15" s="108" t="s">
        <v>7</v>
      </c>
      <c r="H15" s="197" t="s">
        <v>8</v>
      </c>
      <c r="I15" s="108" t="s">
        <v>16</v>
      </c>
      <c r="J15" s="198" t="s">
        <v>61</v>
      </c>
      <c r="K15" s="108" t="s">
        <v>62</v>
      </c>
    </row>
    <row r="16" ht="12" thickBot="1" thickTop="1">
      <c r="A16" s="109"/>
    </row>
    <row r="17" spans="1:11" ht="11.25" thickTop="1">
      <c r="A17" s="181" t="s">
        <v>9</v>
      </c>
      <c r="B17" s="110" t="s">
        <v>172</v>
      </c>
      <c r="C17" s="110" t="s">
        <v>131</v>
      </c>
      <c r="D17" s="110" t="s">
        <v>174</v>
      </c>
      <c r="E17" s="110" t="s">
        <v>180</v>
      </c>
      <c r="F17" s="110" t="s">
        <v>20</v>
      </c>
      <c r="G17" s="71" t="s">
        <v>11</v>
      </c>
      <c r="H17" s="199" t="s">
        <v>17</v>
      </c>
      <c r="I17" s="71" t="s">
        <v>68</v>
      </c>
      <c r="J17" s="243" t="s">
        <v>20</v>
      </c>
      <c r="K17" s="111" t="s">
        <v>79</v>
      </c>
    </row>
    <row r="18" spans="1:11" ht="10.5">
      <c r="A18" s="182"/>
      <c r="B18" s="112" t="s">
        <v>173</v>
      </c>
      <c r="C18" s="112" t="s">
        <v>130</v>
      </c>
      <c r="D18" s="112" t="s">
        <v>175</v>
      </c>
      <c r="E18" s="112" t="s">
        <v>175</v>
      </c>
      <c r="F18" s="112" t="s">
        <v>17</v>
      </c>
      <c r="G18" s="18" t="s">
        <v>69</v>
      </c>
      <c r="H18" s="200" t="s">
        <v>74</v>
      </c>
      <c r="I18" s="18" t="s">
        <v>29</v>
      </c>
      <c r="J18" s="244" t="s">
        <v>25</v>
      </c>
      <c r="K18" s="113" t="s">
        <v>135</v>
      </c>
    </row>
    <row r="19" spans="1:11" ht="10.5">
      <c r="A19" s="182"/>
      <c r="B19" s="112" t="s">
        <v>168</v>
      </c>
      <c r="C19" s="112" t="s">
        <v>132</v>
      </c>
      <c r="D19" s="112" t="s">
        <v>176</v>
      </c>
      <c r="E19" s="112" t="s">
        <v>176</v>
      </c>
      <c r="F19" s="112" t="s">
        <v>148</v>
      </c>
      <c r="G19" s="18" t="s">
        <v>181</v>
      </c>
      <c r="H19" s="200" t="s">
        <v>76</v>
      </c>
      <c r="I19" s="73" t="s">
        <v>32</v>
      </c>
      <c r="J19" s="244" t="s">
        <v>19</v>
      </c>
      <c r="K19" s="113" t="s">
        <v>104</v>
      </c>
    </row>
    <row r="20" spans="1:11" ht="10.5">
      <c r="A20" s="182"/>
      <c r="B20" s="112" t="s">
        <v>171</v>
      </c>
      <c r="C20" s="183" t="s">
        <v>133</v>
      </c>
      <c r="D20" s="112" t="s">
        <v>177</v>
      </c>
      <c r="E20" s="112" t="s">
        <v>177</v>
      </c>
      <c r="F20" s="112"/>
      <c r="G20" s="18" t="s">
        <v>182</v>
      </c>
      <c r="H20" s="200" t="s">
        <v>78</v>
      </c>
      <c r="I20" s="74" t="s">
        <v>34</v>
      </c>
      <c r="J20" s="245"/>
      <c r="K20" s="113" t="s">
        <v>185</v>
      </c>
    </row>
    <row r="21" spans="1:14" ht="10.5">
      <c r="A21" s="182"/>
      <c r="B21" s="112" t="s">
        <v>169</v>
      </c>
      <c r="C21" s="183" t="s">
        <v>219</v>
      </c>
      <c r="D21" s="112" t="s">
        <v>179</v>
      </c>
      <c r="E21" s="112" t="s">
        <v>179</v>
      </c>
      <c r="F21" s="112"/>
      <c r="G21" s="131" t="s">
        <v>183</v>
      </c>
      <c r="H21" s="234">
        <v>41883</v>
      </c>
      <c r="I21" s="74" t="s">
        <v>113</v>
      </c>
      <c r="J21" s="245"/>
      <c r="K21" s="113" t="s">
        <v>184</v>
      </c>
      <c r="N21" s="109"/>
    </row>
    <row r="22" spans="1:14" ht="12.75" customHeight="1" thickBot="1">
      <c r="A22" s="115"/>
      <c r="B22" s="116" t="s">
        <v>170</v>
      </c>
      <c r="C22" s="116" t="s">
        <v>129</v>
      </c>
      <c r="D22" s="278" t="s">
        <v>178</v>
      </c>
      <c r="E22" s="278" t="s">
        <v>178</v>
      </c>
      <c r="F22" s="201"/>
      <c r="G22" s="247">
        <v>41883</v>
      </c>
      <c r="H22" s="202"/>
      <c r="I22" s="201" t="s">
        <v>114</v>
      </c>
      <c r="J22" s="246"/>
      <c r="K22" s="280">
        <v>41883</v>
      </c>
      <c r="N22" s="109"/>
    </row>
    <row r="23" spans="1:14" ht="11.25" thickTop="1">
      <c r="A23" s="189"/>
      <c r="D23" s="118"/>
      <c r="E23" s="118"/>
      <c r="F23" s="118"/>
      <c r="G23" s="203"/>
      <c r="H23" s="204"/>
      <c r="I23" s="118"/>
      <c r="J23" s="205"/>
      <c r="K23" s="118"/>
      <c r="N23" s="109"/>
    </row>
    <row r="24" spans="1:14" ht="10.5">
      <c r="A24" s="184">
        <v>40452</v>
      </c>
      <c r="B24" s="119">
        <v>1940.4</v>
      </c>
      <c r="C24" s="119">
        <f>B24*30%</f>
        <v>582.12</v>
      </c>
      <c r="D24" s="190">
        <v>491</v>
      </c>
      <c r="E24" s="191">
        <v>14</v>
      </c>
      <c r="F24" s="206">
        <f>(C24*D24)+(C24/30*14)</f>
        <v>286092.58</v>
      </c>
      <c r="G24" s="279">
        <v>1.045068399</v>
      </c>
      <c r="H24" s="250">
        <f>F24*G24</f>
        <v>298986.31</v>
      </c>
      <c r="I24" s="251">
        <v>44.5</v>
      </c>
      <c r="J24" s="250">
        <f>H24*I24%</f>
        <v>133048.91</v>
      </c>
      <c r="K24" s="120">
        <f>H24+J24</f>
        <v>432035.22</v>
      </c>
      <c r="N24" s="209"/>
    </row>
    <row r="25" spans="4:8" s="121" customFormat="1" ht="12.75">
      <c r="D25" s="188"/>
      <c r="G25" s="207"/>
      <c r="H25" s="208"/>
    </row>
    <row r="27" spans="8:9" ht="10.5">
      <c r="H27" s="125"/>
      <c r="I27" s="125" t="s">
        <v>203</v>
      </c>
    </row>
    <row r="28" spans="1:14" s="109" customFormat="1" ht="12.75">
      <c r="A28" s="185"/>
      <c r="B28" s="186"/>
      <c r="C28" s="186"/>
      <c r="D28" s="210"/>
      <c r="E28" s="151"/>
      <c r="F28" s="151"/>
      <c r="G28" s="211"/>
      <c r="H28" s="286" t="s">
        <v>204</v>
      </c>
      <c r="I28" s="125"/>
      <c r="J28" s="212"/>
      <c r="K28" s="187"/>
      <c r="N28" s="209"/>
    </row>
  </sheetData>
  <sheetProtection/>
  <printOptions/>
  <pageMargins left="0.9055118110236221" right="0.5118110236220472" top="0.984251968503937" bottom="0.7874015748031497" header="0.31496062992125984" footer="0.31496062992125984"/>
  <pageSetup horizontalDpi="600" verticalDpi="600" orientation="landscape" paperSize="9" r:id="rId1"/>
  <headerFooter>
    <oddHeader>&amp;R&amp;"Tahoma,Normal"&amp;8
Anexo :05
Folha : 0&amp;P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3"/>
  <sheetViews>
    <sheetView zoomScalePageLayoutView="0" workbookViewId="0" topLeftCell="A40">
      <selection activeCell="S18" sqref="S18"/>
    </sheetView>
  </sheetViews>
  <sheetFormatPr defaultColWidth="11.421875" defaultRowHeight="12.75"/>
  <cols>
    <col min="1" max="1" width="6.421875" style="1" customWidth="1"/>
    <col min="2" max="2" width="1.7109375" style="1" hidden="1" customWidth="1"/>
    <col min="3" max="3" width="9.28125" style="1" hidden="1" customWidth="1"/>
    <col min="4" max="4" width="8.421875" style="1" customWidth="1"/>
    <col min="5" max="5" width="8.7109375" style="1" customWidth="1"/>
    <col min="6" max="6" width="11.421875" style="1" customWidth="1"/>
    <col min="7" max="7" width="9.28125" style="1" customWidth="1"/>
    <col min="8" max="8" width="10.00390625" style="1" customWidth="1"/>
    <col min="9" max="9" width="11.28125" style="1" customWidth="1"/>
    <col min="10" max="10" width="9.00390625" style="1" customWidth="1"/>
    <col min="11" max="11" width="10.8515625" style="1" customWidth="1"/>
    <col min="12" max="12" width="11.28125" style="1" customWidth="1"/>
    <col min="13" max="13" width="11.140625" style="1" customWidth="1"/>
    <col min="14" max="14" width="10.421875" style="1" customWidth="1"/>
    <col min="15" max="15" width="11.28125" style="1" customWidth="1"/>
    <col min="16" max="16" width="6.00390625" style="1" customWidth="1"/>
    <col min="17" max="16384" width="11.421875" style="1" customWidth="1"/>
  </cols>
  <sheetData>
    <row r="1" spans="1:4" s="284" customFormat="1" ht="14.25" customHeight="1">
      <c r="A1" s="283" t="s">
        <v>220</v>
      </c>
      <c r="B1" s="283"/>
      <c r="C1" s="283"/>
      <c r="D1" s="283"/>
    </row>
    <row r="2" spans="1:4" s="126" customFormat="1" ht="17.25" customHeight="1">
      <c r="A2" s="125"/>
      <c r="B2" s="285"/>
      <c r="C2" s="125"/>
      <c r="D2" s="125"/>
    </row>
    <row r="3" ht="10.5">
      <c r="A3" s="1" t="s">
        <v>195</v>
      </c>
    </row>
    <row r="4" ht="10.5">
      <c r="A4" s="2" t="s">
        <v>196</v>
      </c>
    </row>
    <row r="5" ht="12" customHeight="1">
      <c r="A5" s="2"/>
    </row>
    <row r="6" spans="1:3" ht="10.5">
      <c r="A6" s="1" t="s">
        <v>206</v>
      </c>
      <c r="C6" s="223"/>
    </row>
    <row r="7" spans="1:3" ht="10.5">
      <c r="A7" s="1" t="s">
        <v>207</v>
      </c>
      <c r="C7" s="223"/>
    </row>
    <row r="8" spans="1:3" ht="10.5">
      <c r="A8" s="1" t="s">
        <v>208</v>
      </c>
      <c r="C8" s="223"/>
    </row>
    <row r="9" ht="10.5">
      <c r="A9" s="1" t="s">
        <v>144</v>
      </c>
    </row>
    <row r="10" ht="15" customHeight="1" thickBot="1"/>
    <row r="11" spans="1:15" ht="12" thickBot="1" thickTop="1">
      <c r="A11" s="16" t="s">
        <v>1</v>
      </c>
      <c r="B11" s="20"/>
      <c r="C11" s="20"/>
      <c r="D11" s="9" t="s">
        <v>2</v>
      </c>
      <c r="E11" s="9" t="s">
        <v>3</v>
      </c>
      <c r="F11" s="9" t="s">
        <v>4</v>
      </c>
      <c r="G11" s="9" t="s">
        <v>5</v>
      </c>
      <c r="H11" s="9" t="s">
        <v>6</v>
      </c>
      <c r="I11" s="9" t="s">
        <v>16</v>
      </c>
      <c r="J11" s="9" t="s">
        <v>61</v>
      </c>
      <c r="K11" s="9" t="s">
        <v>63</v>
      </c>
      <c r="L11" s="9" t="s">
        <v>64</v>
      </c>
      <c r="M11" s="9" t="s">
        <v>65</v>
      </c>
      <c r="N11" s="9" t="s">
        <v>150</v>
      </c>
      <c r="O11" s="9" t="s">
        <v>151</v>
      </c>
    </row>
    <row r="12" spans="1:3" ht="12" thickBot="1" thickTop="1">
      <c r="A12" s="3"/>
      <c r="B12" s="3"/>
      <c r="C12" s="3"/>
    </row>
    <row r="13" spans="1:15" s="10" customFormat="1" ht="11.25" thickTop="1">
      <c r="A13" s="60" t="s">
        <v>9</v>
      </c>
      <c r="B13" s="61" t="s">
        <v>0</v>
      </c>
      <c r="C13" s="68"/>
      <c r="D13" s="71" t="s">
        <v>10</v>
      </c>
      <c r="E13" s="71" t="s">
        <v>11</v>
      </c>
      <c r="F13" s="71" t="s">
        <v>10</v>
      </c>
      <c r="G13" s="71" t="s">
        <v>112</v>
      </c>
      <c r="H13" s="71" t="s">
        <v>121</v>
      </c>
      <c r="I13" s="71" t="s">
        <v>152</v>
      </c>
      <c r="J13" s="71" t="s">
        <v>147</v>
      </c>
      <c r="K13" s="71" t="s">
        <v>11</v>
      </c>
      <c r="L13" s="71" t="s">
        <v>18</v>
      </c>
      <c r="M13" s="71" t="s">
        <v>19</v>
      </c>
      <c r="N13" s="71" t="s">
        <v>20</v>
      </c>
      <c r="O13" s="62" t="s">
        <v>21</v>
      </c>
    </row>
    <row r="14" spans="1:15" s="10" customFormat="1" ht="10.5">
      <c r="A14" s="17"/>
      <c r="B14" s="21"/>
      <c r="C14" s="69"/>
      <c r="D14" s="18" t="s">
        <v>72</v>
      </c>
      <c r="E14" s="18" t="s">
        <v>105</v>
      </c>
      <c r="F14" s="18" t="s">
        <v>72</v>
      </c>
      <c r="G14" s="18" t="s">
        <v>10</v>
      </c>
      <c r="H14" s="236" t="s">
        <v>122</v>
      </c>
      <c r="I14" s="18" t="s">
        <v>17</v>
      </c>
      <c r="J14" s="18" t="s">
        <v>148</v>
      </c>
      <c r="K14" s="18" t="s">
        <v>23</v>
      </c>
      <c r="L14" s="18" t="s">
        <v>17</v>
      </c>
      <c r="M14" s="18" t="s">
        <v>24</v>
      </c>
      <c r="N14" s="18" t="s">
        <v>25</v>
      </c>
      <c r="O14" s="63" t="s">
        <v>26</v>
      </c>
    </row>
    <row r="15" spans="1:15" s="10" customFormat="1" ht="10.5">
      <c r="A15" s="17"/>
      <c r="B15" s="21"/>
      <c r="C15" s="69"/>
      <c r="D15" s="18" t="s">
        <v>96</v>
      </c>
      <c r="E15" s="18" t="s">
        <v>107</v>
      </c>
      <c r="F15" s="18" t="s">
        <v>73</v>
      </c>
      <c r="G15" s="18" t="s">
        <v>118</v>
      </c>
      <c r="H15" s="18" t="s">
        <v>123</v>
      </c>
      <c r="I15" s="18" t="s">
        <v>22</v>
      </c>
      <c r="J15" s="18"/>
      <c r="K15" s="18" t="s">
        <v>27</v>
      </c>
      <c r="L15" s="18" t="s">
        <v>28</v>
      </c>
      <c r="M15" s="18" t="s">
        <v>29</v>
      </c>
      <c r="N15" s="18" t="s">
        <v>19</v>
      </c>
      <c r="O15" s="63" t="s">
        <v>167</v>
      </c>
    </row>
    <row r="16" spans="1:15" s="10" customFormat="1" ht="10.5">
      <c r="A16" s="17"/>
      <c r="B16" s="21"/>
      <c r="C16" s="69"/>
      <c r="D16" s="18" t="s">
        <v>106</v>
      </c>
      <c r="E16" s="18"/>
      <c r="F16" s="18" t="s">
        <v>117</v>
      </c>
      <c r="G16" s="18" t="s">
        <v>119</v>
      </c>
      <c r="H16" s="18" t="s">
        <v>119</v>
      </c>
      <c r="I16" s="18" t="s">
        <v>193</v>
      </c>
      <c r="J16" s="18"/>
      <c r="K16" s="18" t="s">
        <v>31</v>
      </c>
      <c r="L16" s="18"/>
      <c r="M16" s="73" t="s">
        <v>32</v>
      </c>
      <c r="N16" s="18"/>
      <c r="O16" s="63" t="s">
        <v>33</v>
      </c>
    </row>
    <row r="17" spans="1:15" s="10" customFormat="1" ht="10.5" customHeight="1">
      <c r="A17" s="17"/>
      <c r="B17" s="21"/>
      <c r="C17" s="69"/>
      <c r="D17" s="18"/>
      <c r="E17" s="18"/>
      <c r="F17" s="18" t="s">
        <v>209</v>
      </c>
      <c r="G17" s="18" t="s">
        <v>209</v>
      </c>
      <c r="H17" s="18" t="s">
        <v>209</v>
      </c>
      <c r="I17" s="18" t="s">
        <v>166</v>
      </c>
      <c r="J17" s="18"/>
      <c r="K17" s="131" t="s">
        <v>161</v>
      </c>
      <c r="L17" s="18"/>
      <c r="M17" s="74" t="s">
        <v>34</v>
      </c>
      <c r="N17" s="18"/>
      <c r="O17" s="64" t="s">
        <v>35</v>
      </c>
    </row>
    <row r="18" spans="1:15" s="10" customFormat="1" ht="10.5" customHeight="1">
      <c r="A18" s="17"/>
      <c r="B18" s="21"/>
      <c r="C18" s="69"/>
      <c r="D18" s="18"/>
      <c r="E18" s="18"/>
      <c r="F18" s="18" t="s">
        <v>120</v>
      </c>
      <c r="G18" s="18" t="s">
        <v>120</v>
      </c>
      <c r="H18" s="18" t="s">
        <v>120</v>
      </c>
      <c r="I18" s="18" t="s">
        <v>194</v>
      </c>
      <c r="J18" s="18"/>
      <c r="K18" s="234" t="s">
        <v>134</v>
      </c>
      <c r="L18" s="18"/>
      <c r="M18" s="74" t="s">
        <v>159</v>
      </c>
      <c r="N18" s="18"/>
      <c r="O18" s="64" t="s">
        <v>36</v>
      </c>
    </row>
    <row r="19" spans="1:15" s="10" customFormat="1" ht="10.5" customHeight="1">
      <c r="A19" s="17"/>
      <c r="B19" s="21"/>
      <c r="C19" s="69"/>
      <c r="D19" s="18"/>
      <c r="E19" s="18"/>
      <c r="F19" s="18"/>
      <c r="G19" s="18"/>
      <c r="H19" s="18"/>
      <c r="I19" s="18"/>
      <c r="J19" s="18"/>
      <c r="K19" s="234">
        <v>41883</v>
      </c>
      <c r="L19" s="18"/>
      <c r="M19" s="131" t="s">
        <v>134</v>
      </c>
      <c r="N19" s="18"/>
      <c r="O19" s="268">
        <v>41883</v>
      </c>
    </row>
    <row r="20" spans="1:15" s="10" customFormat="1" ht="10.5" customHeight="1" thickBot="1">
      <c r="A20" s="65"/>
      <c r="B20" s="66"/>
      <c r="C20" s="70"/>
      <c r="D20" s="72"/>
      <c r="E20" s="72"/>
      <c r="F20" s="72" t="s">
        <v>13</v>
      </c>
      <c r="G20" s="72"/>
      <c r="H20" s="72"/>
      <c r="I20" s="72" t="s">
        <v>187</v>
      </c>
      <c r="J20" s="72" t="s">
        <v>160</v>
      </c>
      <c r="K20" s="72"/>
      <c r="L20" s="72" t="s">
        <v>162</v>
      </c>
      <c r="M20" s="201" t="s">
        <v>114</v>
      </c>
      <c r="N20" s="72" t="s">
        <v>163</v>
      </c>
      <c r="O20" s="67" t="s">
        <v>164</v>
      </c>
    </row>
    <row r="21" spans="1:15" s="10" customFormat="1" ht="10.5" customHeight="1" thickTop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37"/>
      <c r="N21" s="21"/>
      <c r="O21" s="21"/>
    </row>
    <row r="22" spans="1:15" ht="10.5">
      <c r="A22" s="253">
        <v>40452</v>
      </c>
      <c r="B22" s="254" t="s">
        <v>0</v>
      </c>
      <c r="C22" s="255"/>
      <c r="D22" s="12">
        <f>'01'!B75</f>
        <v>1940.4</v>
      </c>
      <c r="E22" s="13">
        <v>1</v>
      </c>
      <c r="F22" s="12">
        <f>D23/30*10</f>
        <v>646.8</v>
      </c>
      <c r="G22" s="12"/>
      <c r="H22" s="12"/>
      <c r="I22" s="12">
        <f>F22+G22+H22</f>
        <v>646.8</v>
      </c>
      <c r="J22" s="12">
        <f>I22*8%</f>
        <v>51.74</v>
      </c>
      <c r="K22" s="26">
        <f>Plan1!H57</f>
        <v>1.023942149</v>
      </c>
      <c r="L22" s="12">
        <f>J22*K22</f>
        <v>52.98</v>
      </c>
      <c r="M22" s="12">
        <f>(1/30*15)+12+12+12+8</f>
        <v>44.5</v>
      </c>
      <c r="N22" s="12">
        <f aca="true" t="shared" si="0" ref="N22:N69">(L22*M22%)</f>
        <v>23.58</v>
      </c>
      <c r="O22" s="14">
        <f aca="true" t="shared" si="1" ref="O22:O69">L22+N22</f>
        <v>76.56</v>
      </c>
    </row>
    <row r="23" spans="1:15" ht="10.5">
      <c r="A23" s="253">
        <v>40483</v>
      </c>
      <c r="B23" s="254" t="s">
        <v>0</v>
      </c>
      <c r="C23" s="255"/>
      <c r="D23" s="12">
        <f>'01'!B76</f>
        <v>1940.4</v>
      </c>
      <c r="E23" s="13">
        <v>1</v>
      </c>
      <c r="F23" s="12">
        <f aca="true" t="shared" si="2" ref="F23:F38">D23*E23</f>
        <v>1940.4</v>
      </c>
      <c r="G23" s="12"/>
      <c r="H23" s="12"/>
      <c r="I23" s="12">
        <f aca="true" t="shared" si="3" ref="I23:I69">F23+G23+H23</f>
        <v>1940.4</v>
      </c>
      <c r="J23" s="12">
        <f aca="true" t="shared" si="4" ref="J23:J69">I23*8%</f>
        <v>155.23</v>
      </c>
      <c r="K23" s="26">
        <f>Plan1!H58</f>
        <v>1.02359822</v>
      </c>
      <c r="L23" s="12">
        <f aca="true" t="shared" si="5" ref="L23:L69">J23*K23</f>
        <v>158.89</v>
      </c>
      <c r="M23" s="12">
        <f>(1/30*15)+12+12+12+8</f>
        <v>44.5</v>
      </c>
      <c r="N23" s="12">
        <f t="shared" si="0"/>
        <v>70.71</v>
      </c>
      <c r="O23" s="14">
        <f t="shared" si="1"/>
        <v>229.6</v>
      </c>
    </row>
    <row r="24" spans="1:15" ht="10.5">
      <c r="A24" s="253">
        <v>40513</v>
      </c>
      <c r="B24" s="254" t="s">
        <v>0</v>
      </c>
      <c r="C24" s="255"/>
      <c r="D24" s="12">
        <f>'01'!B77</f>
        <v>1940.4</v>
      </c>
      <c r="E24" s="13">
        <v>1</v>
      </c>
      <c r="F24" s="12">
        <f t="shared" si="2"/>
        <v>1940.4</v>
      </c>
      <c r="G24" s="12">
        <f>1940.4/12*1</f>
        <v>161.7</v>
      </c>
      <c r="H24" s="12"/>
      <c r="I24" s="12">
        <f t="shared" si="3"/>
        <v>2102.1</v>
      </c>
      <c r="J24" s="12">
        <f t="shared" si="4"/>
        <v>168.17</v>
      </c>
      <c r="K24" s="26">
        <f>Plan1!I47</f>
        <v>1.022161062</v>
      </c>
      <c r="L24" s="12">
        <f t="shared" si="5"/>
        <v>171.9</v>
      </c>
      <c r="M24" s="12">
        <f>(1/30*15)+12+12+12+8</f>
        <v>44.5</v>
      </c>
      <c r="N24" s="12">
        <f t="shared" si="0"/>
        <v>76.5</v>
      </c>
      <c r="O24" s="14">
        <f t="shared" si="1"/>
        <v>248.4</v>
      </c>
    </row>
    <row r="25" spans="1:15" ht="10.5">
      <c r="A25" s="253">
        <v>40544</v>
      </c>
      <c r="B25" s="254" t="s">
        <v>0</v>
      </c>
      <c r="C25" s="255"/>
      <c r="D25" s="12">
        <f>'01'!B79</f>
        <v>1940.4</v>
      </c>
      <c r="E25" s="13">
        <v>1</v>
      </c>
      <c r="F25" s="12">
        <f t="shared" si="2"/>
        <v>1940.4</v>
      </c>
      <c r="G25" s="12"/>
      <c r="H25" s="12"/>
      <c r="I25" s="12">
        <f t="shared" si="3"/>
        <v>1940.4</v>
      </c>
      <c r="J25" s="12">
        <f t="shared" si="4"/>
        <v>155.23</v>
      </c>
      <c r="K25" s="26">
        <f>Plan1!I48</f>
        <v>1.021430739</v>
      </c>
      <c r="L25" s="12">
        <f t="shared" si="5"/>
        <v>158.56</v>
      </c>
      <c r="M25" s="12">
        <f>M24-1</f>
        <v>43.5</v>
      </c>
      <c r="N25" s="12">
        <f t="shared" si="0"/>
        <v>68.97</v>
      </c>
      <c r="O25" s="14">
        <f t="shared" si="1"/>
        <v>227.53</v>
      </c>
    </row>
    <row r="26" spans="1:15" ht="10.5">
      <c r="A26" s="253">
        <v>40575</v>
      </c>
      <c r="B26" s="254" t="s">
        <v>0</v>
      </c>
      <c r="C26" s="255"/>
      <c r="D26" s="12">
        <f>'01'!B80</f>
        <v>1940.4</v>
      </c>
      <c r="E26" s="13">
        <v>1</v>
      </c>
      <c r="F26" s="12">
        <f t="shared" si="2"/>
        <v>1940.4</v>
      </c>
      <c r="G26" s="12"/>
      <c r="H26" s="12">
        <f>(D26/12*3)*1.33333</f>
        <v>646.8</v>
      </c>
      <c r="I26" s="12">
        <f t="shared" si="3"/>
        <v>2587.2</v>
      </c>
      <c r="J26" s="12">
        <f t="shared" si="4"/>
        <v>206.98</v>
      </c>
      <c r="K26" s="26">
        <f>Plan1!I49</f>
        <v>1.020895789</v>
      </c>
      <c r="L26" s="12">
        <f t="shared" si="5"/>
        <v>211.31</v>
      </c>
      <c r="M26" s="12">
        <f aca="true" t="shared" si="6" ref="M26:M68">M25-1</f>
        <v>42.5</v>
      </c>
      <c r="N26" s="12">
        <f t="shared" si="0"/>
        <v>89.81</v>
      </c>
      <c r="O26" s="14">
        <f t="shared" si="1"/>
        <v>301.12</v>
      </c>
    </row>
    <row r="27" spans="1:15" ht="10.5">
      <c r="A27" s="253">
        <v>40603</v>
      </c>
      <c r="B27" s="254" t="s">
        <v>0</v>
      </c>
      <c r="C27" s="255"/>
      <c r="D27" s="12">
        <f>'01'!B81</f>
        <v>1940.4</v>
      </c>
      <c r="E27" s="13">
        <v>1</v>
      </c>
      <c r="F27" s="12">
        <v>0</v>
      </c>
      <c r="G27" s="12"/>
      <c r="H27" s="12">
        <f>F26*1.33333</f>
        <v>2587.19</v>
      </c>
      <c r="I27" s="12">
        <f t="shared" si="3"/>
        <v>2587.19</v>
      </c>
      <c r="J27" s="12">
        <f t="shared" si="4"/>
        <v>206.98</v>
      </c>
      <c r="K27" s="26">
        <f>Plan1!I50</f>
        <v>1.019659961</v>
      </c>
      <c r="L27" s="12">
        <f t="shared" si="5"/>
        <v>211.05</v>
      </c>
      <c r="M27" s="12">
        <f t="shared" si="6"/>
        <v>41.5</v>
      </c>
      <c r="N27" s="12">
        <f t="shared" si="0"/>
        <v>87.59</v>
      </c>
      <c r="O27" s="14">
        <f t="shared" si="1"/>
        <v>298.64</v>
      </c>
    </row>
    <row r="28" spans="1:15" ht="10.5">
      <c r="A28" s="253">
        <v>40634</v>
      </c>
      <c r="B28" s="254" t="s">
        <v>0</v>
      </c>
      <c r="C28" s="255"/>
      <c r="D28" s="12">
        <f>'01'!B82</f>
        <v>1940.4</v>
      </c>
      <c r="E28" s="13">
        <v>1</v>
      </c>
      <c r="F28" s="12">
        <f t="shared" si="2"/>
        <v>1940.4</v>
      </c>
      <c r="G28" s="12"/>
      <c r="H28" s="12"/>
      <c r="I28" s="12">
        <f t="shared" si="3"/>
        <v>1940.4</v>
      </c>
      <c r="J28" s="12">
        <f t="shared" si="4"/>
        <v>155.23</v>
      </c>
      <c r="K28" s="26">
        <f>Plan1!I51</f>
        <v>1.019283846</v>
      </c>
      <c r="L28" s="12">
        <f t="shared" si="5"/>
        <v>158.22</v>
      </c>
      <c r="M28" s="12">
        <f t="shared" si="6"/>
        <v>40.5</v>
      </c>
      <c r="N28" s="12">
        <f t="shared" si="0"/>
        <v>64.08</v>
      </c>
      <c r="O28" s="14">
        <f t="shared" si="1"/>
        <v>222.3</v>
      </c>
    </row>
    <row r="29" spans="1:15" ht="10.5">
      <c r="A29" s="253">
        <v>40664</v>
      </c>
      <c r="B29" s="254" t="s">
        <v>0</v>
      </c>
      <c r="C29" s="255"/>
      <c r="D29" s="12">
        <f>'01'!B83</f>
        <v>1940.4</v>
      </c>
      <c r="E29" s="13">
        <v>1</v>
      </c>
      <c r="F29" s="12">
        <f t="shared" si="2"/>
        <v>1940.4</v>
      </c>
      <c r="G29" s="12"/>
      <c r="H29" s="12"/>
      <c r="I29" s="12">
        <f t="shared" si="3"/>
        <v>1940.4</v>
      </c>
      <c r="J29" s="12">
        <f t="shared" si="4"/>
        <v>155.23</v>
      </c>
      <c r="K29" s="26">
        <f>Plan1!I52</f>
        <v>1.017686078</v>
      </c>
      <c r="L29" s="12">
        <f t="shared" si="5"/>
        <v>157.98</v>
      </c>
      <c r="M29" s="12">
        <f t="shared" si="6"/>
        <v>39.5</v>
      </c>
      <c r="N29" s="12">
        <f t="shared" si="0"/>
        <v>62.4</v>
      </c>
      <c r="O29" s="14">
        <f t="shared" si="1"/>
        <v>220.38</v>
      </c>
    </row>
    <row r="30" spans="1:15" ht="10.5">
      <c r="A30" s="253">
        <v>40695</v>
      </c>
      <c r="B30" s="254" t="s">
        <v>0</v>
      </c>
      <c r="C30" s="255"/>
      <c r="D30" s="12">
        <f>'01'!B84</f>
        <v>1940.4</v>
      </c>
      <c r="E30" s="13">
        <v>1</v>
      </c>
      <c r="F30" s="12">
        <f t="shared" si="2"/>
        <v>1940.4</v>
      </c>
      <c r="G30" s="12"/>
      <c r="H30" s="12"/>
      <c r="I30" s="12">
        <f t="shared" si="3"/>
        <v>1940.4</v>
      </c>
      <c r="J30" s="12">
        <f t="shared" si="4"/>
        <v>155.23</v>
      </c>
      <c r="K30" s="26">
        <f>Plan1!I53</f>
        <v>1.016553638</v>
      </c>
      <c r="L30" s="12">
        <f t="shared" si="5"/>
        <v>157.8</v>
      </c>
      <c r="M30" s="12">
        <f t="shared" si="6"/>
        <v>38.5</v>
      </c>
      <c r="N30" s="12">
        <f t="shared" si="0"/>
        <v>60.75</v>
      </c>
      <c r="O30" s="14">
        <f t="shared" si="1"/>
        <v>218.55</v>
      </c>
    </row>
    <row r="31" spans="1:15" ht="10.5">
      <c r="A31" s="253">
        <v>40725</v>
      </c>
      <c r="B31" s="254" t="s">
        <v>0</v>
      </c>
      <c r="C31" s="255"/>
      <c r="D31" s="12">
        <f>'01'!B85</f>
        <v>1940.4</v>
      </c>
      <c r="E31" s="13">
        <v>1</v>
      </c>
      <c r="F31" s="12">
        <f t="shared" si="2"/>
        <v>1940.4</v>
      </c>
      <c r="G31" s="12"/>
      <c r="H31" s="12"/>
      <c r="I31" s="12">
        <f t="shared" si="3"/>
        <v>1940.4</v>
      </c>
      <c r="J31" s="12">
        <f t="shared" si="4"/>
        <v>155.23</v>
      </c>
      <c r="K31" s="26">
        <f>Plan1!I54</f>
        <v>1.015305827</v>
      </c>
      <c r="L31" s="12">
        <f t="shared" si="5"/>
        <v>157.61</v>
      </c>
      <c r="M31" s="12">
        <f t="shared" si="6"/>
        <v>37.5</v>
      </c>
      <c r="N31" s="12">
        <f t="shared" si="0"/>
        <v>59.1</v>
      </c>
      <c r="O31" s="14">
        <f t="shared" si="1"/>
        <v>216.71</v>
      </c>
    </row>
    <row r="32" spans="1:15" ht="10.5">
      <c r="A32" s="253">
        <v>40756</v>
      </c>
      <c r="B32" s="254" t="s">
        <v>0</v>
      </c>
      <c r="C32" s="255"/>
      <c r="D32" s="12">
        <f>'01'!B86</f>
        <v>1940.4</v>
      </c>
      <c r="E32" s="13">
        <v>1</v>
      </c>
      <c r="F32" s="12">
        <f t="shared" si="2"/>
        <v>1940.4</v>
      </c>
      <c r="G32" s="12"/>
      <c r="H32" s="12"/>
      <c r="I32" s="12">
        <f t="shared" si="3"/>
        <v>1940.4</v>
      </c>
      <c r="J32" s="12">
        <f t="shared" si="4"/>
        <v>155.23</v>
      </c>
      <c r="K32" s="26">
        <f>Plan1!I55</f>
        <v>1.013202419</v>
      </c>
      <c r="L32" s="12">
        <f t="shared" si="5"/>
        <v>157.28</v>
      </c>
      <c r="M32" s="12">
        <f t="shared" si="6"/>
        <v>36.5</v>
      </c>
      <c r="N32" s="12">
        <f t="shared" si="0"/>
        <v>57.41</v>
      </c>
      <c r="O32" s="14">
        <f t="shared" si="1"/>
        <v>214.69</v>
      </c>
    </row>
    <row r="33" spans="1:15" ht="10.5">
      <c r="A33" s="253">
        <v>40787</v>
      </c>
      <c r="B33" s="254" t="s">
        <v>0</v>
      </c>
      <c r="C33" s="255"/>
      <c r="D33" s="12">
        <f>F32</f>
        <v>1940.4</v>
      </c>
      <c r="E33" s="13">
        <f>'01'!C86</f>
        <v>1.1</v>
      </c>
      <c r="F33" s="12">
        <f t="shared" si="2"/>
        <v>2134.44</v>
      </c>
      <c r="G33" s="12"/>
      <c r="H33" s="12"/>
      <c r="I33" s="12">
        <f t="shared" si="3"/>
        <v>2134.44</v>
      </c>
      <c r="J33" s="12">
        <f t="shared" si="4"/>
        <v>170.76</v>
      </c>
      <c r="K33" s="26">
        <f>Plan1!I56</f>
        <v>1.012187195</v>
      </c>
      <c r="L33" s="12">
        <f t="shared" si="5"/>
        <v>172.84</v>
      </c>
      <c r="M33" s="12">
        <f t="shared" si="6"/>
        <v>35.5</v>
      </c>
      <c r="N33" s="12">
        <f t="shared" si="0"/>
        <v>61.36</v>
      </c>
      <c r="O33" s="14">
        <f t="shared" si="1"/>
        <v>234.2</v>
      </c>
    </row>
    <row r="34" spans="1:15" ht="10.5">
      <c r="A34" s="253">
        <v>40817</v>
      </c>
      <c r="B34" s="254" t="s">
        <v>0</v>
      </c>
      <c r="C34" s="255"/>
      <c r="D34" s="12">
        <f>'01'!B88</f>
        <v>2134.44</v>
      </c>
      <c r="E34" s="13">
        <v>1</v>
      </c>
      <c r="F34" s="12">
        <f t="shared" si="2"/>
        <v>2134.44</v>
      </c>
      <c r="G34" s="12"/>
      <c r="H34" s="12"/>
      <c r="I34" s="12">
        <f t="shared" si="3"/>
        <v>2134.44</v>
      </c>
      <c r="J34" s="12">
        <f t="shared" si="4"/>
        <v>170.76</v>
      </c>
      <c r="K34" s="26">
        <f>Plan1!I57</f>
        <v>1.0115600279999999</v>
      </c>
      <c r="L34" s="12">
        <f t="shared" si="5"/>
        <v>172.73</v>
      </c>
      <c r="M34" s="12">
        <f t="shared" si="6"/>
        <v>34.5</v>
      </c>
      <c r="N34" s="12">
        <f t="shared" si="0"/>
        <v>59.59</v>
      </c>
      <c r="O34" s="14">
        <f t="shared" si="1"/>
        <v>232.32</v>
      </c>
    </row>
    <row r="35" spans="1:15" ht="10.5">
      <c r="A35" s="253">
        <v>40848</v>
      </c>
      <c r="B35" s="254" t="s">
        <v>0</v>
      </c>
      <c r="C35" s="255"/>
      <c r="D35" s="12">
        <f>'01'!B89</f>
        <v>2134.44</v>
      </c>
      <c r="E35" s="13">
        <v>1</v>
      </c>
      <c r="F35" s="12">
        <f t="shared" si="2"/>
        <v>2134.44</v>
      </c>
      <c r="G35" s="12"/>
      <c r="H35" s="12"/>
      <c r="I35" s="12">
        <f t="shared" si="3"/>
        <v>2134.44</v>
      </c>
      <c r="J35" s="12">
        <f t="shared" si="4"/>
        <v>170.76</v>
      </c>
      <c r="K35" s="26">
        <f>Plan1!I58</f>
        <v>1.010907992</v>
      </c>
      <c r="L35" s="12">
        <f t="shared" si="5"/>
        <v>172.62</v>
      </c>
      <c r="M35" s="12">
        <f t="shared" si="6"/>
        <v>33.5</v>
      </c>
      <c r="N35" s="12">
        <f t="shared" si="0"/>
        <v>57.83</v>
      </c>
      <c r="O35" s="14">
        <f t="shared" si="1"/>
        <v>230.45</v>
      </c>
    </row>
    <row r="36" spans="1:15" ht="10.5">
      <c r="A36" s="253">
        <v>40878</v>
      </c>
      <c r="B36" s="254" t="s">
        <v>0</v>
      </c>
      <c r="C36" s="255"/>
      <c r="D36" s="12">
        <f>'01'!B90</f>
        <v>2134.44</v>
      </c>
      <c r="E36" s="13">
        <v>1</v>
      </c>
      <c r="F36" s="12">
        <f t="shared" si="2"/>
        <v>2134.44</v>
      </c>
      <c r="G36" s="12">
        <f>F36</f>
        <v>2134.44</v>
      </c>
      <c r="H36" s="12"/>
      <c r="I36" s="12">
        <f t="shared" si="3"/>
        <v>4268.88</v>
      </c>
      <c r="J36" s="12">
        <f t="shared" si="4"/>
        <v>341.51</v>
      </c>
      <c r="K36" s="26">
        <f>Plan1!J47</f>
        <v>1.009961658</v>
      </c>
      <c r="L36" s="12">
        <f t="shared" si="5"/>
        <v>344.91</v>
      </c>
      <c r="M36" s="12">
        <f t="shared" si="6"/>
        <v>32.5</v>
      </c>
      <c r="N36" s="12">
        <f t="shared" si="0"/>
        <v>112.1</v>
      </c>
      <c r="O36" s="14">
        <f t="shared" si="1"/>
        <v>457.01</v>
      </c>
    </row>
    <row r="37" spans="1:15" ht="10.5">
      <c r="A37" s="253">
        <v>40909</v>
      </c>
      <c r="B37" s="254" t="s">
        <v>0</v>
      </c>
      <c r="C37" s="255"/>
      <c r="D37" s="12">
        <f>'01'!B92</f>
        <v>2134.44</v>
      </c>
      <c r="E37" s="13">
        <v>1</v>
      </c>
      <c r="F37" s="12">
        <f t="shared" si="2"/>
        <v>2134.44</v>
      </c>
      <c r="G37" s="12"/>
      <c r="H37" s="12"/>
      <c r="I37" s="12">
        <f t="shared" si="3"/>
        <v>2134.44</v>
      </c>
      <c r="J37" s="12">
        <f t="shared" si="4"/>
        <v>170.76</v>
      </c>
      <c r="K37" s="26">
        <f>Plan1!J48</f>
        <v>1.009089804</v>
      </c>
      <c r="L37" s="12">
        <f t="shared" si="5"/>
        <v>172.31</v>
      </c>
      <c r="M37" s="12">
        <f t="shared" si="6"/>
        <v>31.5</v>
      </c>
      <c r="N37" s="12">
        <f t="shared" si="0"/>
        <v>54.28</v>
      </c>
      <c r="O37" s="14">
        <f t="shared" si="1"/>
        <v>226.59</v>
      </c>
    </row>
    <row r="38" spans="1:15" ht="10.5">
      <c r="A38" s="253">
        <v>40940</v>
      </c>
      <c r="B38" s="254" t="s">
        <v>0</v>
      </c>
      <c r="C38" s="255"/>
      <c r="D38" s="12">
        <f>'01'!B93</f>
        <v>2134.44</v>
      </c>
      <c r="E38" s="13">
        <v>1</v>
      </c>
      <c r="F38" s="12">
        <f t="shared" si="2"/>
        <v>2134.44</v>
      </c>
      <c r="G38" s="12"/>
      <c r="H38" s="12"/>
      <c r="I38" s="12">
        <f t="shared" si="3"/>
        <v>2134.44</v>
      </c>
      <c r="J38" s="12">
        <f t="shared" si="4"/>
        <v>170.76</v>
      </c>
      <c r="K38" s="26">
        <f>Plan1!J49</f>
        <v>1.009089804</v>
      </c>
      <c r="L38" s="12">
        <f t="shared" si="5"/>
        <v>172.31</v>
      </c>
      <c r="M38" s="12">
        <f t="shared" si="6"/>
        <v>30.5</v>
      </c>
      <c r="N38" s="12">
        <f t="shared" si="0"/>
        <v>52.55</v>
      </c>
      <c r="O38" s="14">
        <f t="shared" si="1"/>
        <v>224.86</v>
      </c>
    </row>
    <row r="39" spans="1:15" ht="10.5">
      <c r="A39" s="253">
        <v>40969</v>
      </c>
      <c r="B39" s="254" t="s">
        <v>0</v>
      </c>
      <c r="C39" s="255"/>
      <c r="D39" s="12">
        <f>'01'!B94</f>
        <v>2134.44</v>
      </c>
      <c r="E39" s="13">
        <v>1</v>
      </c>
      <c r="F39" s="12">
        <v>0</v>
      </c>
      <c r="G39" s="12"/>
      <c r="H39" s="12">
        <f>F38*1.3333</f>
        <v>2845.85</v>
      </c>
      <c r="I39" s="12">
        <f t="shared" si="3"/>
        <v>2845.85</v>
      </c>
      <c r="J39" s="12">
        <f t="shared" si="4"/>
        <v>227.67</v>
      </c>
      <c r="K39" s="26">
        <f>Plan1!J50</f>
        <v>1.008013246</v>
      </c>
      <c r="L39" s="12">
        <f t="shared" si="5"/>
        <v>229.49</v>
      </c>
      <c r="M39" s="12">
        <f t="shared" si="6"/>
        <v>29.5</v>
      </c>
      <c r="N39" s="12">
        <f t="shared" si="0"/>
        <v>67.7</v>
      </c>
      <c r="O39" s="14">
        <f t="shared" si="1"/>
        <v>297.19</v>
      </c>
    </row>
    <row r="40" spans="1:15" ht="10.5">
      <c r="A40" s="253">
        <v>41000</v>
      </c>
      <c r="B40" s="254" t="s">
        <v>0</v>
      </c>
      <c r="C40" s="255"/>
      <c r="D40" s="12">
        <f>'01'!B95</f>
        <v>2134.44</v>
      </c>
      <c r="E40" s="13">
        <v>1</v>
      </c>
      <c r="F40" s="12">
        <f>D40*E40</f>
        <v>2134.44</v>
      </c>
      <c r="G40" s="12"/>
      <c r="H40" s="12"/>
      <c r="I40" s="12">
        <f t="shared" si="3"/>
        <v>2134.44</v>
      </c>
      <c r="J40" s="12">
        <f t="shared" si="4"/>
        <v>170.76</v>
      </c>
      <c r="K40" s="26">
        <f>Plan1!J51</f>
        <v>1.007784479</v>
      </c>
      <c r="L40" s="12">
        <f t="shared" si="5"/>
        <v>172.09</v>
      </c>
      <c r="M40" s="12">
        <f t="shared" si="6"/>
        <v>28.5</v>
      </c>
      <c r="N40" s="12">
        <f t="shared" si="0"/>
        <v>49.05</v>
      </c>
      <c r="O40" s="14">
        <f t="shared" si="1"/>
        <v>221.14</v>
      </c>
    </row>
    <row r="41" spans="1:15" ht="10.5">
      <c r="A41" s="253">
        <v>41030</v>
      </c>
      <c r="B41" s="254" t="s">
        <v>0</v>
      </c>
      <c r="C41" s="255"/>
      <c r="D41" s="12">
        <f>'01'!B96</f>
        <v>2134.44</v>
      </c>
      <c r="E41" s="13">
        <v>1</v>
      </c>
      <c r="F41" s="12">
        <f>D41*E41</f>
        <v>2134.44</v>
      </c>
      <c r="G41" s="12"/>
      <c r="H41" s="12"/>
      <c r="I41" s="12">
        <f t="shared" si="3"/>
        <v>2134.44</v>
      </c>
      <c r="J41" s="12">
        <f t="shared" si="4"/>
        <v>170.76</v>
      </c>
      <c r="K41" s="26">
        <f>Plan1!J52</f>
        <v>1.007313057</v>
      </c>
      <c r="L41" s="12">
        <f t="shared" si="5"/>
        <v>172.01</v>
      </c>
      <c r="M41" s="12">
        <f t="shared" si="6"/>
        <v>27.5</v>
      </c>
      <c r="N41" s="12">
        <f t="shared" si="0"/>
        <v>47.3</v>
      </c>
      <c r="O41" s="14">
        <f t="shared" si="1"/>
        <v>219.31</v>
      </c>
    </row>
    <row r="42" spans="1:15" ht="10.5">
      <c r="A42" s="253">
        <v>41061</v>
      </c>
      <c r="B42" s="254" t="s">
        <v>0</v>
      </c>
      <c r="C42" s="255"/>
      <c r="D42" s="12">
        <f>'01'!B97</f>
        <v>2134.44</v>
      </c>
      <c r="E42" s="13">
        <v>1</v>
      </c>
      <c r="F42" s="12">
        <f aca="true" t="shared" si="7" ref="F42:F50">D42*E42</f>
        <v>2134.44</v>
      </c>
      <c r="G42" s="12"/>
      <c r="H42" s="12"/>
      <c r="I42" s="12">
        <f t="shared" si="3"/>
        <v>2134.44</v>
      </c>
      <c r="J42" s="12">
        <f t="shared" si="4"/>
        <v>170.76</v>
      </c>
      <c r="K42" s="26">
        <f>Plan1!J53</f>
        <v>1.007313057</v>
      </c>
      <c r="L42" s="12">
        <f t="shared" si="5"/>
        <v>172.01</v>
      </c>
      <c r="M42" s="12">
        <f t="shared" si="6"/>
        <v>26.5</v>
      </c>
      <c r="N42" s="12">
        <f t="shared" si="0"/>
        <v>45.58</v>
      </c>
      <c r="O42" s="14">
        <f t="shared" si="1"/>
        <v>217.59</v>
      </c>
    </row>
    <row r="43" spans="1:15" ht="10.5">
      <c r="A43" s="253">
        <v>41091</v>
      </c>
      <c r="B43" s="254" t="s">
        <v>0</v>
      </c>
      <c r="C43" s="255"/>
      <c r="D43" s="12">
        <f>'01'!B98</f>
        <v>2134.44</v>
      </c>
      <c r="E43" s="13">
        <v>1</v>
      </c>
      <c r="F43" s="12">
        <f t="shared" si="7"/>
        <v>2134.44</v>
      </c>
      <c r="G43" s="12"/>
      <c r="H43" s="12"/>
      <c r="I43" s="12">
        <f t="shared" si="3"/>
        <v>2134.44</v>
      </c>
      <c r="J43" s="12">
        <f t="shared" si="4"/>
        <v>170.76</v>
      </c>
      <c r="K43" s="26">
        <f>Plan1!J54</f>
        <v>1.007168024</v>
      </c>
      <c r="L43" s="12">
        <f t="shared" si="5"/>
        <v>171.98</v>
      </c>
      <c r="M43" s="12">
        <f t="shared" si="6"/>
        <v>25.5</v>
      </c>
      <c r="N43" s="12">
        <f t="shared" si="0"/>
        <v>43.85</v>
      </c>
      <c r="O43" s="14">
        <f t="shared" si="1"/>
        <v>215.83</v>
      </c>
    </row>
    <row r="44" spans="1:15" ht="10.5">
      <c r="A44" s="253">
        <v>41122</v>
      </c>
      <c r="B44" s="254" t="s">
        <v>0</v>
      </c>
      <c r="C44" s="255"/>
      <c r="D44" s="12">
        <f>D43</f>
        <v>2134.44</v>
      </c>
      <c r="E44" s="13">
        <v>1</v>
      </c>
      <c r="F44" s="12">
        <f t="shared" si="7"/>
        <v>2134.44</v>
      </c>
      <c r="G44" s="12"/>
      <c r="H44" s="12"/>
      <c r="I44" s="12">
        <f t="shared" si="3"/>
        <v>2134.44</v>
      </c>
      <c r="J44" s="12">
        <f t="shared" si="4"/>
        <v>170.76</v>
      </c>
      <c r="K44" s="26">
        <f>Plan1!J55</f>
        <v>1.007044158</v>
      </c>
      <c r="L44" s="12">
        <f t="shared" si="5"/>
        <v>171.96</v>
      </c>
      <c r="M44" s="12">
        <f t="shared" si="6"/>
        <v>24.5</v>
      </c>
      <c r="N44" s="12">
        <f t="shared" si="0"/>
        <v>42.13</v>
      </c>
      <c r="O44" s="14">
        <f t="shared" si="1"/>
        <v>214.09</v>
      </c>
    </row>
    <row r="45" spans="1:15" ht="10.5">
      <c r="A45" s="253">
        <v>41153</v>
      </c>
      <c r="B45" s="254" t="s">
        <v>0</v>
      </c>
      <c r="C45" s="255"/>
      <c r="D45" s="12">
        <f>F44</f>
        <v>2134.44</v>
      </c>
      <c r="E45" s="13">
        <f>'01'!C98</f>
        <v>1.07</v>
      </c>
      <c r="F45" s="12">
        <f t="shared" si="7"/>
        <v>2283.85</v>
      </c>
      <c r="G45" s="12"/>
      <c r="H45" s="12"/>
      <c r="I45" s="12">
        <f t="shared" si="3"/>
        <v>2283.85</v>
      </c>
      <c r="J45" s="12">
        <f t="shared" si="4"/>
        <v>182.71</v>
      </c>
      <c r="K45" s="26">
        <f>Plan1!J56</f>
        <v>1.007044158</v>
      </c>
      <c r="L45" s="12">
        <f t="shared" si="5"/>
        <v>184</v>
      </c>
      <c r="M45" s="12">
        <f t="shared" si="6"/>
        <v>23.5</v>
      </c>
      <c r="N45" s="12">
        <f t="shared" si="0"/>
        <v>43.24</v>
      </c>
      <c r="O45" s="14">
        <f t="shared" si="1"/>
        <v>227.24</v>
      </c>
    </row>
    <row r="46" spans="1:15" ht="10.5">
      <c r="A46" s="253">
        <v>41183</v>
      </c>
      <c r="B46" s="254" t="s">
        <v>0</v>
      </c>
      <c r="C46" s="255"/>
      <c r="D46" s="12">
        <f>'01'!B101</f>
        <v>2283.85</v>
      </c>
      <c r="E46" s="13">
        <v>1</v>
      </c>
      <c r="F46" s="12">
        <f t="shared" si="7"/>
        <v>2283.85</v>
      </c>
      <c r="G46" s="12"/>
      <c r="H46" s="12"/>
      <c r="I46" s="12">
        <f t="shared" si="3"/>
        <v>2283.85</v>
      </c>
      <c r="J46" s="12">
        <f t="shared" si="4"/>
        <v>182.71</v>
      </c>
      <c r="K46" s="26">
        <f>Plan1!J57</f>
        <v>1.007044158</v>
      </c>
      <c r="L46" s="12">
        <f t="shared" si="5"/>
        <v>184</v>
      </c>
      <c r="M46" s="12">
        <f t="shared" si="6"/>
        <v>22.5</v>
      </c>
      <c r="N46" s="12">
        <f t="shared" si="0"/>
        <v>41.4</v>
      </c>
      <c r="O46" s="14">
        <f t="shared" si="1"/>
        <v>225.4</v>
      </c>
    </row>
    <row r="47" spans="1:15" ht="10.5">
      <c r="A47" s="253">
        <v>41214</v>
      </c>
      <c r="B47" s="254" t="s">
        <v>0</v>
      </c>
      <c r="C47" s="255"/>
      <c r="D47" s="12">
        <f>'01'!B102</f>
        <v>2283.85</v>
      </c>
      <c r="E47" s="13">
        <v>1</v>
      </c>
      <c r="F47" s="12">
        <f t="shared" si="7"/>
        <v>2283.85</v>
      </c>
      <c r="G47" s="12"/>
      <c r="H47" s="12"/>
      <c r="I47" s="12">
        <f t="shared" si="3"/>
        <v>2283.85</v>
      </c>
      <c r="J47" s="12">
        <f t="shared" si="4"/>
        <v>182.71</v>
      </c>
      <c r="K47" s="26">
        <f>Plan1!J58</f>
        <v>1.007044158</v>
      </c>
      <c r="L47" s="12">
        <f t="shared" si="5"/>
        <v>184</v>
      </c>
      <c r="M47" s="12">
        <f t="shared" si="6"/>
        <v>21.5</v>
      </c>
      <c r="N47" s="12">
        <f t="shared" si="0"/>
        <v>39.56</v>
      </c>
      <c r="O47" s="14">
        <f t="shared" si="1"/>
        <v>223.56</v>
      </c>
    </row>
    <row r="48" spans="1:15" ht="10.5">
      <c r="A48" s="253">
        <v>41244</v>
      </c>
      <c r="B48" s="254" t="s">
        <v>0</v>
      </c>
      <c r="C48" s="255"/>
      <c r="D48" s="12">
        <f>'01'!B103</f>
        <v>2283.85</v>
      </c>
      <c r="E48" s="13">
        <v>1</v>
      </c>
      <c r="F48" s="12">
        <f t="shared" si="7"/>
        <v>2283.85</v>
      </c>
      <c r="G48" s="12">
        <f>F48</f>
        <v>2283.85</v>
      </c>
      <c r="H48" s="12"/>
      <c r="I48" s="12">
        <f t="shared" si="3"/>
        <v>4567.7</v>
      </c>
      <c r="J48" s="12">
        <f t="shared" si="4"/>
        <v>365.42</v>
      </c>
      <c r="K48" s="26">
        <f>Plan1!K47</f>
        <v>1.007044158</v>
      </c>
      <c r="L48" s="12">
        <f t="shared" si="5"/>
        <v>367.99</v>
      </c>
      <c r="M48" s="12">
        <f t="shared" si="6"/>
        <v>20.5</v>
      </c>
      <c r="N48" s="12">
        <f t="shared" si="0"/>
        <v>75.44</v>
      </c>
      <c r="O48" s="14">
        <f t="shared" si="1"/>
        <v>443.43</v>
      </c>
    </row>
    <row r="49" spans="1:15" ht="10.5">
      <c r="A49" s="253">
        <v>41275</v>
      </c>
      <c r="B49" s="254" t="s">
        <v>0</v>
      </c>
      <c r="C49" s="255"/>
      <c r="D49" s="12">
        <f>'01'!B105</f>
        <v>2283.85</v>
      </c>
      <c r="E49" s="13">
        <v>1</v>
      </c>
      <c r="F49" s="12">
        <f t="shared" si="7"/>
        <v>2283.85</v>
      </c>
      <c r="G49" s="12"/>
      <c r="H49" s="12"/>
      <c r="I49" s="12">
        <f t="shared" si="3"/>
        <v>2283.85</v>
      </c>
      <c r="J49" s="12">
        <f t="shared" si="4"/>
        <v>182.71</v>
      </c>
      <c r="K49" s="26">
        <f>Plan1!K48</f>
        <v>1.007044158</v>
      </c>
      <c r="L49" s="12">
        <f t="shared" si="5"/>
        <v>184</v>
      </c>
      <c r="M49" s="12">
        <f t="shared" si="6"/>
        <v>19.5</v>
      </c>
      <c r="N49" s="12">
        <f t="shared" si="0"/>
        <v>35.88</v>
      </c>
      <c r="O49" s="14">
        <f t="shared" si="1"/>
        <v>219.88</v>
      </c>
    </row>
    <row r="50" spans="1:15" ht="10.5">
      <c r="A50" s="253">
        <v>41306</v>
      </c>
      <c r="B50" s="254" t="s">
        <v>0</v>
      </c>
      <c r="C50" s="255"/>
      <c r="D50" s="12">
        <f>'01'!B106</f>
        <v>2283.85</v>
      </c>
      <c r="E50" s="13">
        <v>1</v>
      </c>
      <c r="F50" s="12">
        <f t="shared" si="7"/>
        <v>2283.85</v>
      </c>
      <c r="G50" s="12"/>
      <c r="H50" s="12"/>
      <c r="I50" s="12">
        <f t="shared" si="3"/>
        <v>2283.85</v>
      </c>
      <c r="J50" s="12">
        <f t="shared" si="4"/>
        <v>182.71</v>
      </c>
      <c r="K50" s="26">
        <f>Plan1!K49</f>
        <v>1.007044158</v>
      </c>
      <c r="L50" s="12">
        <f t="shared" si="5"/>
        <v>184</v>
      </c>
      <c r="M50" s="12">
        <f t="shared" si="6"/>
        <v>18.5</v>
      </c>
      <c r="N50" s="12">
        <f t="shared" si="0"/>
        <v>34.04</v>
      </c>
      <c r="O50" s="14">
        <f t="shared" si="1"/>
        <v>218.04</v>
      </c>
    </row>
    <row r="51" spans="1:15" ht="10.5">
      <c r="A51" s="253">
        <v>41334</v>
      </c>
      <c r="B51" s="254" t="s">
        <v>0</v>
      </c>
      <c r="C51" s="255"/>
      <c r="D51" s="12">
        <f>'01'!B107</f>
        <v>2283.85</v>
      </c>
      <c r="E51" s="13">
        <v>1</v>
      </c>
      <c r="F51" s="12">
        <v>0</v>
      </c>
      <c r="G51" s="12"/>
      <c r="H51" s="12">
        <f>F50*1.33333</f>
        <v>3045.13</v>
      </c>
      <c r="I51" s="12">
        <f t="shared" si="3"/>
        <v>3045.13</v>
      </c>
      <c r="J51" s="12">
        <f t="shared" si="4"/>
        <v>243.61</v>
      </c>
      <c r="K51" s="26">
        <f>Plan1!K50</f>
        <v>1.007044158</v>
      </c>
      <c r="L51" s="12">
        <f t="shared" si="5"/>
        <v>245.33</v>
      </c>
      <c r="M51" s="12">
        <f t="shared" si="6"/>
        <v>17.5</v>
      </c>
      <c r="N51" s="12">
        <f t="shared" si="0"/>
        <v>42.93</v>
      </c>
      <c r="O51" s="14">
        <f t="shared" si="1"/>
        <v>288.26</v>
      </c>
    </row>
    <row r="52" spans="1:15" ht="10.5">
      <c r="A52" s="253">
        <v>41365</v>
      </c>
      <c r="B52" s="254" t="s">
        <v>0</v>
      </c>
      <c r="C52" s="255"/>
      <c r="D52" s="12">
        <f>'01'!B108</f>
        <v>2283.85</v>
      </c>
      <c r="E52" s="13">
        <v>1</v>
      </c>
      <c r="F52" s="12">
        <f>D52*E52</f>
        <v>2283.85</v>
      </c>
      <c r="G52" s="12"/>
      <c r="H52" s="12"/>
      <c r="I52" s="12">
        <f t="shared" si="3"/>
        <v>2283.85</v>
      </c>
      <c r="J52" s="12">
        <f t="shared" si="4"/>
        <v>182.71</v>
      </c>
      <c r="K52" s="26">
        <f>Plan1!K51</f>
        <v>1.007044158</v>
      </c>
      <c r="L52" s="12">
        <f t="shared" si="5"/>
        <v>184</v>
      </c>
      <c r="M52" s="12">
        <f t="shared" si="6"/>
        <v>16.5</v>
      </c>
      <c r="N52" s="12">
        <f t="shared" si="0"/>
        <v>30.36</v>
      </c>
      <c r="O52" s="14">
        <f t="shared" si="1"/>
        <v>214.36</v>
      </c>
    </row>
    <row r="53" spans="1:15" ht="10.5">
      <c r="A53" s="253">
        <v>41395</v>
      </c>
      <c r="B53" s="254" t="s">
        <v>0</v>
      </c>
      <c r="C53" s="255"/>
      <c r="D53" s="12">
        <f>'01'!B109</f>
        <v>2283.85</v>
      </c>
      <c r="E53" s="13">
        <v>1</v>
      </c>
      <c r="F53" s="12">
        <f>D53*E53</f>
        <v>2283.85</v>
      </c>
      <c r="G53" s="12"/>
      <c r="H53" s="12"/>
      <c r="I53" s="12">
        <f t="shared" si="3"/>
        <v>2283.85</v>
      </c>
      <c r="J53" s="12">
        <f t="shared" si="4"/>
        <v>182.71</v>
      </c>
      <c r="K53" s="26">
        <f>Plan1!K52</f>
        <v>1.007044158</v>
      </c>
      <c r="L53" s="12">
        <f t="shared" si="5"/>
        <v>184</v>
      </c>
      <c r="M53" s="12">
        <f t="shared" si="6"/>
        <v>15.5</v>
      </c>
      <c r="N53" s="12">
        <f t="shared" si="0"/>
        <v>28.52</v>
      </c>
      <c r="O53" s="14">
        <f t="shared" si="1"/>
        <v>212.52</v>
      </c>
    </row>
    <row r="54" spans="1:15" ht="10.5">
      <c r="A54" s="253">
        <v>41426</v>
      </c>
      <c r="B54" s="254" t="s">
        <v>0</v>
      </c>
      <c r="C54" s="255"/>
      <c r="D54" s="12">
        <f>'01'!B110</f>
        <v>2283.85</v>
      </c>
      <c r="E54" s="13">
        <v>1</v>
      </c>
      <c r="F54" s="12">
        <f aca="true" t="shared" si="8" ref="F54:F69">D54*E54</f>
        <v>2283.85</v>
      </c>
      <c r="G54" s="12"/>
      <c r="H54" s="12"/>
      <c r="I54" s="12">
        <f t="shared" si="3"/>
        <v>2283.85</v>
      </c>
      <c r="J54" s="12">
        <f t="shared" si="4"/>
        <v>182.71</v>
      </c>
      <c r="K54" s="26">
        <f>Plan1!K53</f>
        <v>1.007044158</v>
      </c>
      <c r="L54" s="12">
        <f t="shared" si="5"/>
        <v>184</v>
      </c>
      <c r="M54" s="12">
        <f t="shared" si="6"/>
        <v>14.5</v>
      </c>
      <c r="N54" s="12">
        <f t="shared" si="0"/>
        <v>26.68</v>
      </c>
      <c r="O54" s="14">
        <f t="shared" si="1"/>
        <v>210.68</v>
      </c>
    </row>
    <row r="55" spans="1:15" ht="10.5">
      <c r="A55" s="253">
        <v>41456</v>
      </c>
      <c r="B55" s="254" t="s">
        <v>0</v>
      </c>
      <c r="C55" s="255"/>
      <c r="D55" s="12">
        <f>D54</f>
        <v>2283.85</v>
      </c>
      <c r="E55" s="13">
        <v>1</v>
      </c>
      <c r="F55" s="12">
        <f t="shared" si="8"/>
        <v>2283.85</v>
      </c>
      <c r="G55" s="12"/>
      <c r="H55" s="12"/>
      <c r="I55" s="12">
        <f t="shared" si="3"/>
        <v>2283.85</v>
      </c>
      <c r="J55" s="12">
        <f t="shared" si="4"/>
        <v>182.71</v>
      </c>
      <c r="K55" s="26">
        <f>Plan1!K54</f>
        <v>1.00683373</v>
      </c>
      <c r="L55" s="12">
        <f t="shared" si="5"/>
        <v>183.96</v>
      </c>
      <c r="M55" s="12">
        <f t="shared" si="6"/>
        <v>13.5</v>
      </c>
      <c r="N55" s="12">
        <f t="shared" si="0"/>
        <v>24.83</v>
      </c>
      <c r="O55" s="14">
        <f t="shared" si="1"/>
        <v>208.79</v>
      </c>
    </row>
    <row r="56" spans="1:15" ht="10.5">
      <c r="A56" s="253">
        <v>41487</v>
      </c>
      <c r="B56" s="254" t="s">
        <v>0</v>
      </c>
      <c r="C56" s="255"/>
      <c r="D56" s="12">
        <f>D55</f>
        <v>2283.85</v>
      </c>
      <c r="E56" s="13">
        <v>1</v>
      </c>
      <c r="F56" s="12">
        <f t="shared" si="8"/>
        <v>2283.85</v>
      </c>
      <c r="G56" s="12"/>
      <c r="H56" s="12"/>
      <c r="I56" s="12">
        <f t="shared" si="3"/>
        <v>2283.85</v>
      </c>
      <c r="J56" s="12">
        <f t="shared" si="4"/>
        <v>182.71</v>
      </c>
      <c r="K56" s="26">
        <f>Plan1!K55</f>
        <v>1.00683373</v>
      </c>
      <c r="L56" s="12">
        <f t="shared" si="5"/>
        <v>183.96</v>
      </c>
      <c r="M56" s="12">
        <f t="shared" si="6"/>
        <v>12.5</v>
      </c>
      <c r="N56" s="12">
        <f t="shared" si="0"/>
        <v>23</v>
      </c>
      <c r="O56" s="14">
        <f t="shared" si="1"/>
        <v>206.96</v>
      </c>
    </row>
    <row r="57" spans="1:15" ht="10.5">
      <c r="A57" s="253">
        <v>41518</v>
      </c>
      <c r="B57" s="254" t="s">
        <v>0</v>
      </c>
      <c r="C57" s="255"/>
      <c r="D57" s="12">
        <f>D56</f>
        <v>2283.85</v>
      </c>
      <c r="E57" s="13">
        <f>'01'!C110</f>
        <v>1.08</v>
      </c>
      <c r="F57" s="12">
        <f t="shared" si="8"/>
        <v>2466.56</v>
      </c>
      <c r="G57" s="12"/>
      <c r="H57" s="12"/>
      <c r="I57" s="12">
        <f t="shared" si="3"/>
        <v>2466.56</v>
      </c>
      <c r="J57" s="12">
        <f t="shared" si="4"/>
        <v>197.32</v>
      </c>
      <c r="K57" s="26">
        <f>Plan1!K56</f>
        <v>1.006754196</v>
      </c>
      <c r="L57" s="12">
        <f t="shared" si="5"/>
        <v>198.65</v>
      </c>
      <c r="M57" s="12">
        <f t="shared" si="6"/>
        <v>11.5</v>
      </c>
      <c r="N57" s="12">
        <f t="shared" si="0"/>
        <v>22.84</v>
      </c>
      <c r="O57" s="14">
        <f t="shared" si="1"/>
        <v>221.49</v>
      </c>
    </row>
    <row r="58" spans="1:15" ht="10.5">
      <c r="A58" s="253">
        <v>41548</v>
      </c>
      <c r="B58" s="254" t="s">
        <v>0</v>
      </c>
      <c r="C58" s="255"/>
      <c r="D58" s="12">
        <f>'01'!B114</f>
        <v>2466.56</v>
      </c>
      <c r="E58" s="13">
        <v>1</v>
      </c>
      <c r="F58" s="12">
        <f t="shared" si="8"/>
        <v>2466.56</v>
      </c>
      <c r="G58" s="12"/>
      <c r="H58" s="12"/>
      <c r="I58" s="12">
        <f t="shared" si="3"/>
        <v>2466.56</v>
      </c>
      <c r="J58" s="12">
        <f t="shared" si="4"/>
        <v>197.32</v>
      </c>
      <c r="K58" s="26">
        <f>Plan1!K57</f>
        <v>1.005828834</v>
      </c>
      <c r="L58" s="12">
        <f t="shared" si="5"/>
        <v>198.47</v>
      </c>
      <c r="M58" s="12">
        <f t="shared" si="6"/>
        <v>10.5</v>
      </c>
      <c r="N58" s="12">
        <f t="shared" si="0"/>
        <v>20.84</v>
      </c>
      <c r="O58" s="14">
        <f t="shared" si="1"/>
        <v>219.31</v>
      </c>
    </row>
    <row r="59" spans="1:15" ht="10.5">
      <c r="A59" s="253">
        <v>41579</v>
      </c>
      <c r="B59" s="254" t="s">
        <v>0</v>
      </c>
      <c r="C59" s="255"/>
      <c r="D59" s="12">
        <f>'01'!B115</f>
        <v>2466.56</v>
      </c>
      <c r="E59" s="13">
        <v>1</v>
      </c>
      <c r="F59" s="12">
        <f t="shared" si="8"/>
        <v>2466.56</v>
      </c>
      <c r="G59" s="12"/>
      <c r="H59" s="12"/>
      <c r="I59" s="12">
        <f t="shared" si="3"/>
        <v>2466.56</v>
      </c>
      <c r="J59" s="12">
        <f t="shared" si="4"/>
        <v>197.32</v>
      </c>
      <c r="K59" s="26">
        <f>Plan1!K58</f>
        <v>1.00562067</v>
      </c>
      <c r="L59" s="12">
        <f t="shared" si="5"/>
        <v>198.43</v>
      </c>
      <c r="M59" s="12">
        <f t="shared" si="6"/>
        <v>9.5</v>
      </c>
      <c r="N59" s="12">
        <f t="shared" si="0"/>
        <v>18.85</v>
      </c>
      <c r="O59" s="14">
        <f t="shared" si="1"/>
        <v>217.28</v>
      </c>
    </row>
    <row r="60" spans="1:15" ht="10.5">
      <c r="A60" s="253">
        <v>41609</v>
      </c>
      <c r="B60" s="254" t="s">
        <v>0</v>
      </c>
      <c r="C60" s="255"/>
      <c r="D60" s="12">
        <f>'01'!B116</f>
        <v>2466.56</v>
      </c>
      <c r="E60" s="13">
        <v>1</v>
      </c>
      <c r="F60" s="12">
        <f t="shared" si="8"/>
        <v>2466.56</v>
      </c>
      <c r="G60" s="12">
        <f>F60</f>
        <v>2466.56</v>
      </c>
      <c r="H60" s="12"/>
      <c r="I60" s="12">
        <f t="shared" si="3"/>
        <v>4933.12</v>
      </c>
      <c r="J60" s="12">
        <f t="shared" si="4"/>
        <v>394.65</v>
      </c>
      <c r="K60" s="26">
        <f>Plan1!L47</f>
        <v>1.005124139</v>
      </c>
      <c r="L60" s="12">
        <f t="shared" si="5"/>
        <v>396.67</v>
      </c>
      <c r="M60" s="12">
        <f t="shared" si="6"/>
        <v>8.5</v>
      </c>
      <c r="N60" s="12">
        <f t="shared" si="0"/>
        <v>33.72</v>
      </c>
      <c r="O60" s="14">
        <f t="shared" si="1"/>
        <v>430.39</v>
      </c>
    </row>
    <row r="61" spans="1:15" ht="10.5">
      <c r="A61" s="253">
        <v>41640</v>
      </c>
      <c r="B61" s="254" t="s">
        <v>0</v>
      </c>
      <c r="C61" s="255"/>
      <c r="D61" s="12">
        <f>'01'!B118</f>
        <v>2466.56</v>
      </c>
      <c r="E61" s="13">
        <v>1</v>
      </c>
      <c r="F61" s="12">
        <f t="shared" si="8"/>
        <v>2466.56</v>
      </c>
      <c r="G61" s="12"/>
      <c r="H61" s="12"/>
      <c r="I61" s="12">
        <f t="shared" si="3"/>
        <v>2466.56</v>
      </c>
      <c r="J61" s="12">
        <f t="shared" si="4"/>
        <v>197.32</v>
      </c>
      <c r="K61" s="26">
        <f>Plan1!L48</f>
        <v>1.003993642</v>
      </c>
      <c r="L61" s="12">
        <f t="shared" si="5"/>
        <v>198.11</v>
      </c>
      <c r="M61" s="12">
        <f t="shared" si="6"/>
        <v>7.5</v>
      </c>
      <c r="N61" s="12">
        <f t="shared" si="0"/>
        <v>14.86</v>
      </c>
      <c r="O61" s="14">
        <f t="shared" si="1"/>
        <v>212.97</v>
      </c>
    </row>
    <row r="62" spans="1:15" ht="10.5">
      <c r="A62" s="253">
        <v>41671</v>
      </c>
      <c r="B62" s="254" t="s">
        <v>0</v>
      </c>
      <c r="C62" s="255"/>
      <c r="D62" s="12">
        <f>'01'!B119</f>
        <v>2466.56</v>
      </c>
      <c r="E62" s="13">
        <v>1</v>
      </c>
      <c r="F62" s="12">
        <f t="shared" si="8"/>
        <v>2466.56</v>
      </c>
      <c r="G62" s="12"/>
      <c r="H62" s="12"/>
      <c r="I62" s="12">
        <f t="shared" si="3"/>
        <v>2466.56</v>
      </c>
      <c r="J62" s="12">
        <f t="shared" si="4"/>
        <v>197.32</v>
      </c>
      <c r="K62" s="26">
        <f>Plan1!L49</f>
        <v>1.003454787</v>
      </c>
      <c r="L62" s="12">
        <f t="shared" si="5"/>
        <v>198</v>
      </c>
      <c r="M62" s="12">
        <f t="shared" si="6"/>
        <v>6.5</v>
      </c>
      <c r="N62" s="12">
        <f t="shared" si="0"/>
        <v>12.87</v>
      </c>
      <c r="O62" s="14">
        <f t="shared" si="1"/>
        <v>210.87</v>
      </c>
    </row>
    <row r="63" spans="1:15" ht="10.5">
      <c r="A63" s="253">
        <v>41699</v>
      </c>
      <c r="B63" s="254" t="s">
        <v>0</v>
      </c>
      <c r="C63" s="255"/>
      <c r="D63" s="12">
        <f>'01'!B120</f>
        <v>2466.56</v>
      </c>
      <c r="E63" s="13">
        <v>1</v>
      </c>
      <c r="F63" s="12">
        <v>0</v>
      </c>
      <c r="G63" s="12"/>
      <c r="H63" s="12">
        <f>F62*1.3333</f>
        <v>3288.66</v>
      </c>
      <c r="I63" s="12">
        <f t="shared" si="3"/>
        <v>3288.66</v>
      </c>
      <c r="J63" s="12">
        <f t="shared" si="4"/>
        <v>263.09</v>
      </c>
      <c r="K63" s="26">
        <f>Plan1!L50</f>
        <v>1.003187939</v>
      </c>
      <c r="L63" s="12">
        <f t="shared" si="5"/>
        <v>263.93</v>
      </c>
      <c r="M63" s="12">
        <f t="shared" si="6"/>
        <v>5.5</v>
      </c>
      <c r="N63" s="12">
        <f t="shared" si="0"/>
        <v>14.52</v>
      </c>
      <c r="O63" s="14">
        <f t="shared" si="1"/>
        <v>278.45</v>
      </c>
    </row>
    <row r="64" spans="1:15" ht="10.5">
      <c r="A64" s="253">
        <v>41730</v>
      </c>
      <c r="B64" s="254" t="s">
        <v>0</v>
      </c>
      <c r="C64" s="255"/>
      <c r="D64" s="12">
        <f>'01'!B121</f>
        <v>2466.56</v>
      </c>
      <c r="E64" s="13">
        <v>1</v>
      </c>
      <c r="F64" s="12">
        <f t="shared" si="8"/>
        <v>2466.56</v>
      </c>
      <c r="G64" s="12"/>
      <c r="H64" s="12"/>
      <c r="I64" s="12">
        <f t="shared" si="3"/>
        <v>2466.56</v>
      </c>
      <c r="J64" s="12">
        <f t="shared" si="4"/>
        <v>197.32</v>
      </c>
      <c r="K64" s="26">
        <f>Plan1!L51</f>
        <v>1.002727687</v>
      </c>
      <c r="L64" s="12">
        <f t="shared" si="5"/>
        <v>197.86</v>
      </c>
      <c r="M64" s="12">
        <f t="shared" si="6"/>
        <v>4.5</v>
      </c>
      <c r="N64" s="12">
        <f t="shared" si="0"/>
        <v>8.9</v>
      </c>
      <c r="O64" s="14">
        <f t="shared" si="1"/>
        <v>206.76</v>
      </c>
    </row>
    <row r="65" spans="1:15" ht="10.5">
      <c r="A65" s="253">
        <v>41760</v>
      </c>
      <c r="B65" s="254" t="s">
        <v>0</v>
      </c>
      <c r="C65" s="255"/>
      <c r="D65" s="12">
        <f>'01'!B122</f>
        <v>2466.56</v>
      </c>
      <c r="E65" s="13">
        <v>1</v>
      </c>
      <c r="F65" s="12">
        <f t="shared" si="8"/>
        <v>2466.56</v>
      </c>
      <c r="G65" s="12"/>
      <c r="H65" s="12"/>
      <c r="I65" s="12">
        <f t="shared" si="3"/>
        <v>2466.56</v>
      </c>
      <c r="J65" s="12">
        <f t="shared" si="4"/>
        <v>197.32</v>
      </c>
      <c r="K65" s="26">
        <f>Plan1!L52</f>
        <v>1.002122405</v>
      </c>
      <c r="L65" s="12">
        <f t="shared" si="5"/>
        <v>197.74</v>
      </c>
      <c r="M65" s="12">
        <f t="shared" si="6"/>
        <v>3.5</v>
      </c>
      <c r="N65" s="12">
        <f t="shared" si="0"/>
        <v>6.92</v>
      </c>
      <c r="O65" s="14">
        <f t="shared" si="1"/>
        <v>204.66</v>
      </c>
    </row>
    <row r="66" spans="1:15" ht="10.5">
      <c r="A66" s="253">
        <v>41791</v>
      </c>
      <c r="B66" s="254" t="s">
        <v>0</v>
      </c>
      <c r="C66" s="255"/>
      <c r="D66" s="12">
        <f>D65</f>
        <v>2466.56</v>
      </c>
      <c r="E66" s="13">
        <v>1</v>
      </c>
      <c r="F66" s="12">
        <f t="shared" si="8"/>
        <v>2466.56</v>
      </c>
      <c r="G66" s="12"/>
      <c r="H66" s="12"/>
      <c r="I66" s="12">
        <f t="shared" si="3"/>
        <v>2466.56</v>
      </c>
      <c r="J66" s="12">
        <f t="shared" si="4"/>
        <v>197.32</v>
      </c>
      <c r="K66" s="26">
        <f>Plan1!L53</f>
        <v>1.001656635</v>
      </c>
      <c r="L66" s="12">
        <f t="shared" si="5"/>
        <v>197.65</v>
      </c>
      <c r="M66" s="12">
        <f t="shared" si="6"/>
        <v>2.5</v>
      </c>
      <c r="N66" s="12">
        <f t="shared" si="0"/>
        <v>4.94</v>
      </c>
      <c r="O66" s="14">
        <f t="shared" si="1"/>
        <v>202.59</v>
      </c>
    </row>
    <row r="67" spans="1:15" ht="10.5">
      <c r="A67" s="253">
        <v>41821</v>
      </c>
      <c r="B67" s="254" t="s">
        <v>0</v>
      </c>
      <c r="C67" s="255"/>
      <c r="D67" s="12">
        <f>D66</f>
        <v>2466.56</v>
      </c>
      <c r="E67" s="13">
        <v>1</v>
      </c>
      <c r="F67" s="12">
        <f t="shared" si="8"/>
        <v>2466.56</v>
      </c>
      <c r="G67" s="12"/>
      <c r="H67" s="12"/>
      <c r="I67" s="12">
        <f t="shared" si="3"/>
        <v>2466.56</v>
      </c>
      <c r="J67" s="12">
        <f t="shared" si="4"/>
        <v>197.32</v>
      </c>
      <c r="K67" s="26">
        <f>Plan1!L54</f>
        <v>1.000602</v>
      </c>
      <c r="L67" s="12">
        <f t="shared" si="5"/>
        <v>197.44</v>
      </c>
      <c r="M67" s="12">
        <f t="shared" si="6"/>
        <v>1.5</v>
      </c>
      <c r="N67" s="12">
        <f t="shared" si="0"/>
        <v>2.96</v>
      </c>
      <c r="O67" s="14">
        <f t="shared" si="1"/>
        <v>200.4</v>
      </c>
    </row>
    <row r="68" spans="1:15" ht="10.5">
      <c r="A68" s="253">
        <v>41852</v>
      </c>
      <c r="B68" s="254" t="s">
        <v>0</v>
      </c>
      <c r="C68" s="255"/>
      <c r="D68" s="12">
        <f>D67</f>
        <v>2466.56</v>
      </c>
      <c r="E68" s="13">
        <v>1</v>
      </c>
      <c r="F68" s="12">
        <f t="shared" si="8"/>
        <v>2466.56</v>
      </c>
      <c r="G68" s="12"/>
      <c r="H68" s="12"/>
      <c r="I68" s="12">
        <f t="shared" si="3"/>
        <v>2466.56</v>
      </c>
      <c r="J68" s="12">
        <f t="shared" si="4"/>
        <v>197.32</v>
      </c>
      <c r="K68" s="26">
        <f>Plan1!L55</f>
        <v>1</v>
      </c>
      <c r="L68" s="12">
        <f t="shared" si="5"/>
        <v>197.32</v>
      </c>
      <c r="M68" s="12">
        <f t="shared" si="6"/>
        <v>0.5</v>
      </c>
      <c r="N68" s="12">
        <f t="shared" si="0"/>
        <v>0.99</v>
      </c>
      <c r="O68" s="14">
        <f t="shared" si="1"/>
        <v>198.31</v>
      </c>
    </row>
    <row r="69" spans="1:15" ht="10.5">
      <c r="A69" s="253">
        <v>41883</v>
      </c>
      <c r="B69" s="254" t="s">
        <v>0</v>
      </c>
      <c r="C69" s="255"/>
      <c r="D69" s="12">
        <f>D68</f>
        <v>2466.56</v>
      </c>
      <c r="E69" s="13">
        <f>'01'!C122</f>
        <v>1.08</v>
      </c>
      <c r="F69" s="12">
        <f t="shared" si="8"/>
        <v>2663.88</v>
      </c>
      <c r="G69" s="12"/>
      <c r="H69" s="12"/>
      <c r="I69" s="12">
        <f t="shared" si="3"/>
        <v>2663.88</v>
      </c>
      <c r="J69" s="12">
        <f t="shared" si="4"/>
        <v>213.11</v>
      </c>
      <c r="K69" s="26">
        <v>1</v>
      </c>
      <c r="L69" s="12">
        <f t="shared" si="5"/>
        <v>213.11</v>
      </c>
      <c r="M69" s="12">
        <v>0</v>
      </c>
      <c r="N69" s="12">
        <f t="shared" si="0"/>
        <v>0</v>
      </c>
      <c r="O69" s="14">
        <f t="shared" si="1"/>
        <v>213.11</v>
      </c>
    </row>
    <row r="70" spans="1:15" ht="10.5">
      <c r="A70" s="55"/>
      <c r="B70" s="56"/>
      <c r="C70" s="57"/>
      <c r="D70" s="4"/>
      <c r="E70" s="58"/>
      <c r="F70" s="4"/>
      <c r="G70" s="4"/>
      <c r="H70" s="4"/>
      <c r="I70" s="4"/>
      <c r="J70" s="4"/>
      <c r="K70" s="59"/>
      <c r="L70" s="4"/>
      <c r="M70" s="4"/>
      <c r="N70" s="4"/>
      <c r="O70" s="23"/>
    </row>
    <row r="71" spans="6:15" s="2" customFormat="1" ht="10.5">
      <c r="F71" s="276">
        <f>SUM(F22:F70)</f>
        <v>96507.63</v>
      </c>
      <c r="G71" s="276">
        <f>SUM(G22:G70)</f>
        <v>7046.55</v>
      </c>
      <c r="H71" s="276">
        <f>SUM(H22:H70)</f>
        <v>12413.63</v>
      </c>
      <c r="I71" s="266">
        <f>SUM(I22:I70)</f>
        <v>115967.81</v>
      </c>
      <c r="J71" s="266">
        <f>SUM(J22:J70)</f>
        <v>9277.44</v>
      </c>
      <c r="K71" s="277"/>
      <c r="L71" s="276">
        <f>SUM(L22:L70)</f>
        <v>9357.46</v>
      </c>
      <c r="M71" s="277"/>
      <c r="N71" s="276">
        <f>SUM(N22:N70)</f>
        <v>2023.31</v>
      </c>
      <c r="O71" s="276">
        <f>SUM(O22:O70)</f>
        <v>11380.77</v>
      </c>
    </row>
    <row r="72" spans="9:15" ht="16.5" customHeight="1">
      <c r="I72" s="8"/>
      <c r="J72" s="8"/>
      <c r="O72" s="7"/>
    </row>
    <row r="73" spans="9:13" ht="10.5">
      <c r="I73" s="8"/>
      <c r="J73" s="8"/>
      <c r="L73" s="125"/>
      <c r="M73" s="125" t="s">
        <v>203</v>
      </c>
    </row>
    <row r="74" spans="9:13" ht="12.75">
      <c r="I74" s="8"/>
      <c r="J74" s="8"/>
      <c r="L74" s="286" t="s">
        <v>204</v>
      </c>
      <c r="M74" s="125"/>
    </row>
    <row r="75" spans="9:10" ht="10.5">
      <c r="I75" s="8"/>
      <c r="J75" s="8"/>
    </row>
    <row r="76" spans="9:10" ht="10.5">
      <c r="I76" s="8"/>
      <c r="J76" s="8"/>
    </row>
    <row r="77" spans="9:10" ht="10.5">
      <c r="I77" s="8"/>
      <c r="J77" s="8"/>
    </row>
    <row r="78" spans="9:10" ht="10.5">
      <c r="I78" s="8"/>
      <c r="J78" s="8"/>
    </row>
    <row r="79" spans="9:10" ht="10.5">
      <c r="I79" s="8"/>
      <c r="J79" s="8"/>
    </row>
    <row r="80" spans="9:10" ht="10.5">
      <c r="I80" s="8"/>
      <c r="J80" s="8"/>
    </row>
    <row r="81" spans="9:10" ht="10.5">
      <c r="I81" s="8"/>
      <c r="J81" s="8"/>
    </row>
    <row r="82" spans="9:10" ht="10.5">
      <c r="I82" s="8"/>
      <c r="J82" s="8"/>
    </row>
    <row r="83" spans="9:10" ht="10.5">
      <c r="I83" s="8"/>
      <c r="J83" s="8"/>
    </row>
    <row r="84" spans="9:10" ht="10.5">
      <c r="I84" s="8"/>
      <c r="J84" s="8"/>
    </row>
    <row r="85" spans="9:10" ht="10.5">
      <c r="I85" s="8"/>
      <c r="J85" s="8"/>
    </row>
    <row r="86" spans="9:10" ht="10.5">
      <c r="I86" s="8"/>
      <c r="J86" s="8"/>
    </row>
    <row r="87" spans="9:10" ht="10.5">
      <c r="I87" s="8"/>
      <c r="J87" s="8"/>
    </row>
    <row r="88" spans="9:10" ht="10.5">
      <c r="I88" s="8"/>
      <c r="J88" s="8"/>
    </row>
    <row r="89" spans="9:10" ht="10.5">
      <c r="I89" s="8"/>
      <c r="J89" s="8"/>
    </row>
    <row r="90" spans="9:10" ht="10.5">
      <c r="I90" s="8"/>
      <c r="J90" s="8"/>
    </row>
    <row r="91" spans="9:10" ht="10.5">
      <c r="I91" s="8"/>
      <c r="J91" s="8"/>
    </row>
    <row r="92" spans="9:10" ht="10.5">
      <c r="I92" s="8"/>
      <c r="J92" s="8"/>
    </row>
    <row r="93" spans="9:10" ht="10.5">
      <c r="I93" s="8"/>
      <c r="J93" s="8"/>
    </row>
    <row r="94" spans="9:10" ht="10.5">
      <c r="I94" s="8"/>
      <c r="J94" s="8"/>
    </row>
    <row r="95" spans="9:10" ht="10.5">
      <c r="I95" s="8"/>
      <c r="J95" s="8"/>
    </row>
    <row r="96" spans="9:10" ht="10.5">
      <c r="I96" s="8"/>
      <c r="J96" s="8"/>
    </row>
    <row r="97" spans="9:10" ht="10.5">
      <c r="I97" s="8"/>
      <c r="J97" s="8"/>
    </row>
    <row r="98" spans="9:10" ht="10.5">
      <c r="I98" s="8"/>
      <c r="J98" s="8"/>
    </row>
    <row r="99" spans="9:10" ht="10.5">
      <c r="I99" s="8"/>
      <c r="J99" s="8"/>
    </row>
    <row r="100" spans="9:10" ht="10.5">
      <c r="I100" s="8"/>
      <c r="J100" s="8"/>
    </row>
    <row r="101" spans="9:10" ht="10.5">
      <c r="I101" s="8"/>
      <c r="J101" s="8"/>
    </row>
    <row r="102" spans="9:10" ht="10.5">
      <c r="I102" s="8"/>
      <c r="J102" s="8"/>
    </row>
    <row r="103" spans="9:10" ht="10.5">
      <c r="I103" s="8"/>
      <c r="J103" s="8"/>
    </row>
    <row r="104" spans="9:10" ht="10.5">
      <c r="I104" s="8"/>
      <c r="J104" s="8"/>
    </row>
    <row r="105" spans="9:10" ht="10.5">
      <c r="I105" s="8"/>
      <c r="J105" s="8"/>
    </row>
    <row r="106" spans="9:10" ht="10.5">
      <c r="I106" s="8"/>
      <c r="J106" s="8"/>
    </row>
    <row r="107" spans="9:10" ht="10.5">
      <c r="I107" s="8"/>
      <c r="J107" s="8"/>
    </row>
    <row r="108" spans="9:10" ht="10.5">
      <c r="I108" s="8"/>
      <c r="J108" s="8"/>
    </row>
    <row r="109" spans="9:10" ht="10.5">
      <c r="I109" s="8"/>
      <c r="J109" s="8"/>
    </row>
    <row r="110" spans="9:10" ht="10.5">
      <c r="I110" s="8"/>
      <c r="J110" s="8"/>
    </row>
    <row r="111" spans="9:10" ht="10.5">
      <c r="I111" s="8"/>
      <c r="J111" s="8"/>
    </row>
    <row r="112" spans="9:10" ht="10.5">
      <c r="I112" s="8"/>
      <c r="J112" s="8"/>
    </row>
    <row r="113" spans="9:10" ht="10.5">
      <c r="I113" s="8"/>
      <c r="J113" s="8"/>
    </row>
    <row r="114" spans="9:10" ht="10.5">
      <c r="I114" s="8"/>
      <c r="J114" s="8"/>
    </row>
    <row r="115" spans="9:10" ht="10.5">
      <c r="I115" s="8"/>
      <c r="J115" s="8"/>
    </row>
    <row r="116" spans="9:10" ht="10.5">
      <c r="I116" s="8"/>
      <c r="J116" s="8"/>
    </row>
    <row r="117" spans="9:10" ht="10.5">
      <c r="I117" s="8"/>
      <c r="J117" s="8"/>
    </row>
    <row r="118" spans="9:10" ht="10.5">
      <c r="I118" s="8"/>
      <c r="J118" s="8"/>
    </row>
    <row r="119" spans="9:10" ht="10.5">
      <c r="I119" s="8"/>
      <c r="J119" s="8"/>
    </row>
    <row r="120" spans="9:10" ht="10.5">
      <c r="I120" s="8"/>
      <c r="J120" s="8"/>
    </row>
    <row r="121" spans="9:10" ht="10.5">
      <c r="I121" s="8"/>
      <c r="J121" s="8"/>
    </row>
    <row r="122" spans="9:10" ht="10.5">
      <c r="I122" s="8"/>
      <c r="J122" s="8"/>
    </row>
    <row r="123" spans="9:10" ht="10.5">
      <c r="I123" s="8"/>
      <c r="J123" s="8"/>
    </row>
  </sheetData>
  <sheetProtection/>
  <printOptions/>
  <pageMargins left="0.9055118110236221" right="0.5118110236220472" top="0.7086614173228347" bottom="0.4724409448818898" header="0.2362204724409449" footer="0.31496062992125984"/>
  <pageSetup horizontalDpi="600" verticalDpi="600" orientation="landscape" paperSize="9" r:id="rId1"/>
  <headerFooter>
    <oddHeader>&amp;R
&amp;"Tahoma,Normal"&amp;8Anexo: 06
Folha : 0&amp;P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K29" sqref="K29"/>
    </sheetView>
  </sheetViews>
  <sheetFormatPr defaultColWidth="11.421875" defaultRowHeight="12.75"/>
  <cols>
    <col min="1" max="1" width="1.28515625" style="118" customWidth="1"/>
    <col min="2" max="2" width="39.28125" style="118" customWidth="1"/>
    <col min="3" max="3" width="11.8515625" style="118" customWidth="1"/>
    <col min="4" max="4" width="3.28125" style="118" customWidth="1"/>
    <col min="5" max="5" width="2.28125" style="118" customWidth="1"/>
    <col min="6" max="6" width="12.140625" style="118" customWidth="1"/>
    <col min="7" max="7" width="15.00390625" style="118" customWidth="1"/>
    <col min="8" max="8" width="11.421875" style="118" customWidth="1"/>
    <col min="9" max="9" width="10.421875" style="118" customWidth="1"/>
    <col min="10" max="16384" width="11.421875" style="118" customWidth="1"/>
  </cols>
  <sheetData>
    <row r="1" spans="1:4" s="284" customFormat="1" ht="14.25" customHeight="1">
      <c r="A1" s="283" t="s">
        <v>215</v>
      </c>
      <c r="B1" s="283"/>
      <c r="C1" s="283"/>
      <c r="D1" s="283"/>
    </row>
    <row r="2" spans="1:4" s="126" customFormat="1" ht="10.5" customHeight="1">
      <c r="A2" s="125"/>
      <c r="B2" s="285"/>
      <c r="C2" s="125"/>
      <c r="D2" s="125"/>
    </row>
    <row r="3" spans="1:4" s="126" customFormat="1" ht="10.5" customHeight="1">
      <c r="A3" s="125"/>
      <c r="B3" s="285"/>
      <c r="C3" s="125"/>
      <c r="D3" s="125"/>
    </row>
    <row r="4" ht="3" customHeight="1" hidden="1">
      <c r="E4" s="136"/>
    </row>
    <row r="5" ht="4.5" customHeight="1" hidden="1">
      <c r="E5" s="136"/>
    </row>
    <row r="6" ht="0.75" customHeight="1" hidden="1">
      <c r="E6" s="136"/>
    </row>
    <row r="7" ht="10.5" hidden="1">
      <c r="E7" s="136"/>
    </row>
    <row r="8" ht="10.5" hidden="1">
      <c r="E8" s="136"/>
    </row>
    <row r="9" ht="10.5" hidden="1">
      <c r="E9" s="136"/>
    </row>
    <row r="10" spans="1:7" ht="18">
      <c r="A10" s="281" t="s">
        <v>37</v>
      </c>
      <c r="B10" s="281"/>
      <c r="C10" s="281"/>
      <c r="D10" s="281"/>
      <c r="E10" s="281"/>
      <c r="F10" s="281"/>
      <c r="G10" s="281"/>
    </row>
    <row r="11" spans="2:6" ht="17.25" customHeight="1">
      <c r="B11" s="137"/>
      <c r="C11" s="137"/>
      <c r="D11" s="138"/>
      <c r="E11" s="138"/>
      <c r="F11" s="138"/>
    </row>
    <row r="12" spans="2:6" ht="0.75" customHeight="1" hidden="1">
      <c r="B12" s="137"/>
      <c r="C12" s="137"/>
      <c r="D12" s="138"/>
      <c r="E12" s="138"/>
      <c r="F12" s="138"/>
    </row>
    <row r="13" spans="2:6" ht="8.25" customHeight="1" hidden="1">
      <c r="B13" s="137"/>
      <c r="C13" s="137"/>
      <c r="D13" s="138"/>
      <c r="E13" s="138"/>
      <c r="F13" s="138"/>
    </row>
    <row r="14" spans="2:6" ht="10.5" hidden="1">
      <c r="B14" s="137"/>
      <c r="C14" s="137"/>
      <c r="D14" s="138"/>
      <c r="E14" s="138"/>
      <c r="F14" s="138"/>
    </row>
    <row r="15" spans="2:6" ht="10.5" hidden="1">
      <c r="B15" s="137"/>
      <c r="C15" s="137"/>
      <c r="D15" s="138"/>
      <c r="E15" s="138"/>
      <c r="F15" s="138"/>
    </row>
    <row r="16" spans="1:3" s="1" customFormat="1" ht="10.5">
      <c r="A16" s="1" t="s">
        <v>206</v>
      </c>
      <c r="C16" s="223"/>
    </row>
    <row r="17" spans="1:3" s="1" customFormat="1" ht="10.5">
      <c r="A17" s="1" t="s">
        <v>207</v>
      </c>
      <c r="C17" s="223"/>
    </row>
    <row r="18" spans="1:3" s="1" customFormat="1" ht="10.5">
      <c r="A18" s="1" t="s">
        <v>208</v>
      </c>
      <c r="C18" s="223"/>
    </row>
    <row r="19" s="1" customFormat="1" ht="10.5">
      <c r="A19" s="1" t="s">
        <v>198</v>
      </c>
    </row>
    <row r="20" ht="18.75" customHeight="1">
      <c r="E20" s="136"/>
    </row>
    <row r="21" spans="1:7" ht="14.25" customHeight="1">
      <c r="A21" s="139"/>
      <c r="B21" s="140"/>
      <c r="C21" s="140"/>
      <c r="D21" s="140"/>
      <c r="E21" s="141"/>
      <c r="F21" s="140"/>
      <c r="G21" s="142"/>
    </row>
    <row r="22" spans="1:7" ht="12.75">
      <c r="A22" s="143"/>
      <c r="B22" s="144" t="s">
        <v>85</v>
      </c>
      <c r="C22" s="145"/>
      <c r="D22" s="146"/>
      <c r="E22" s="147"/>
      <c r="F22" s="148" t="s">
        <v>39</v>
      </c>
      <c r="G22" s="149"/>
    </row>
    <row r="23" spans="1:7" ht="11.25">
      <c r="A23" s="143"/>
      <c r="B23" s="146"/>
      <c r="C23" s="146"/>
      <c r="D23" s="146"/>
      <c r="E23" s="150"/>
      <c r="F23" s="148" t="s">
        <v>40</v>
      </c>
      <c r="G23" s="149"/>
    </row>
    <row r="24" spans="1:7" ht="10.5">
      <c r="A24" s="143"/>
      <c r="B24" s="151"/>
      <c r="C24" s="151"/>
      <c r="D24" s="151"/>
      <c r="E24" s="152"/>
      <c r="F24" s="153"/>
      <c r="G24" s="149"/>
    </row>
    <row r="25" spans="1:7" ht="10.5" customHeight="1">
      <c r="A25" s="143"/>
      <c r="B25" s="151"/>
      <c r="C25" s="151"/>
      <c r="D25" s="151"/>
      <c r="E25" s="154"/>
      <c r="F25" s="151"/>
      <c r="G25" s="149"/>
    </row>
    <row r="26" spans="1:7" ht="10.5">
      <c r="A26" s="143"/>
      <c r="B26" s="248" t="s">
        <v>136</v>
      </c>
      <c r="C26" s="155"/>
      <c r="D26" s="155"/>
      <c r="E26" s="154" t="s">
        <v>15</v>
      </c>
      <c r="F26" s="156">
        <f>'02'!J79</f>
        <v>110683.21</v>
      </c>
      <c r="G26" s="149"/>
    </row>
    <row r="27" spans="1:7" ht="6" customHeight="1">
      <c r="A27" s="143"/>
      <c r="B27" s="248"/>
      <c r="C27" s="155"/>
      <c r="D27" s="155"/>
      <c r="E27" s="154"/>
      <c r="F27" s="156"/>
      <c r="G27" s="149"/>
    </row>
    <row r="28" spans="1:7" ht="10.5">
      <c r="A28" s="143"/>
      <c r="B28" s="248" t="s">
        <v>86</v>
      </c>
      <c r="C28" s="155"/>
      <c r="D28" s="155"/>
      <c r="E28" s="154" t="s">
        <v>15</v>
      </c>
      <c r="F28" s="156">
        <f>'02'!L79-'02'!J79</f>
        <v>870.87</v>
      </c>
      <c r="G28" s="149"/>
    </row>
    <row r="29" spans="1:7" ht="6" customHeight="1">
      <c r="A29" s="143"/>
      <c r="B29" s="248"/>
      <c r="C29" s="155"/>
      <c r="D29" s="155"/>
      <c r="E29" s="154"/>
      <c r="F29" s="156"/>
      <c r="G29" s="149"/>
    </row>
    <row r="30" spans="1:7" ht="12.75" customHeight="1">
      <c r="A30" s="143"/>
      <c r="B30" s="248" t="s">
        <v>87</v>
      </c>
      <c r="C30" s="155"/>
      <c r="D30" s="155"/>
      <c r="E30" s="154" t="s">
        <v>15</v>
      </c>
      <c r="F30" s="157">
        <f>'02'!N79</f>
        <v>22881.94</v>
      </c>
      <c r="G30" s="149"/>
    </row>
    <row r="31" spans="1:7" ht="15" customHeight="1">
      <c r="A31" s="143"/>
      <c r="B31" s="158" t="s">
        <v>199</v>
      </c>
      <c r="C31" s="155"/>
      <c r="D31" s="155"/>
      <c r="E31" s="154"/>
      <c r="F31" s="156"/>
      <c r="G31" s="159">
        <f>F26+F28+F30</f>
        <v>134436.02</v>
      </c>
    </row>
    <row r="32" spans="1:7" ht="10.5">
      <c r="A32" s="143"/>
      <c r="B32" s="248"/>
      <c r="C32" s="155"/>
      <c r="D32" s="155"/>
      <c r="E32" s="154"/>
      <c r="F32" s="156"/>
      <c r="G32" s="160"/>
    </row>
    <row r="33" spans="1:7" ht="10.5">
      <c r="A33" s="143"/>
      <c r="B33" s="155"/>
      <c r="C33" s="155"/>
      <c r="D33" s="155"/>
      <c r="E33" s="154"/>
      <c r="F33" s="156"/>
      <c r="G33" s="149"/>
    </row>
    <row r="34" spans="1:7" ht="10.5">
      <c r="A34" s="143"/>
      <c r="B34" s="162" t="s">
        <v>137</v>
      </c>
      <c r="C34" s="155"/>
      <c r="D34" s="155"/>
      <c r="E34" s="154" t="s">
        <v>15</v>
      </c>
      <c r="F34" s="156">
        <f>'03'!B20</f>
        <v>40000</v>
      </c>
      <c r="G34" s="149"/>
    </row>
    <row r="35" spans="1:7" ht="6" customHeight="1">
      <c r="A35" s="143"/>
      <c r="B35" s="248"/>
      <c r="C35" s="155"/>
      <c r="D35" s="155"/>
      <c r="E35" s="154"/>
      <c r="F35" s="156"/>
      <c r="G35" s="149"/>
    </row>
    <row r="36" spans="1:7" ht="10.5">
      <c r="A36" s="143"/>
      <c r="B36" s="248" t="s">
        <v>88</v>
      </c>
      <c r="C36" s="155"/>
      <c r="D36" s="155"/>
      <c r="E36" s="154" t="s">
        <v>15</v>
      </c>
      <c r="F36" s="156">
        <f>'03'!D20-'03'!B20</f>
        <v>66.27</v>
      </c>
      <c r="G36" s="149"/>
    </row>
    <row r="37" spans="1:7" ht="6" customHeight="1">
      <c r="A37" s="143"/>
      <c r="B37" s="248"/>
      <c r="C37" s="155"/>
      <c r="D37" s="155"/>
      <c r="E37" s="154"/>
      <c r="F37" s="156"/>
      <c r="G37" s="149"/>
    </row>
    <row r="38" spans="1:7" ht="12.75" customHeight="1">
      <c r="A38" s="143"/>
      <c r="B38" s="248" t="s">
        <v>89</v>
      </c>
      <c r="C38" s="155"/>
      <c r="D38" s="155"/>
      <c r="E38" s="154" t="s">
        <v>15</v>
      </c>
      <c r="F38" s="157">
        <f>'03'!F20</f>
        <v>17829.49</v>
      </c>
      <c r="G38" s="149"/>
    </row>
    <row r="39" spans="1:7" ht="15" customHeight="1">
      <c r="A39" s="143"/>
      <c r="B39" s="158" t="s">
        <v>200</v>
      </c>
      <c r="C39" s="155"/>
      <c r="D39" s="155"/>
      <c r="E39" s="154"/>
      <c r="F39" s="156"/>
      <c r="G39" s="159">
        <f>F34+F36+F38</f>
        <v>57895.76</v>
      </c>
    </row>
    <row r="40" spans="1:7" ht="10.5">
      <c r="A40" s="143"/>
      <c r="B40" s="248"/>
      <c r="C40" s="155"/>
      <c r="D40" s="155"/>
      <c r="E40" s="154"/>
      <c r="F40" s="156"/>
      <c r="G40" s="149"/>
    </row>
    <row r="41" spans="1:7" ht="10.5">
      <c r="A41" s="143"/>
      <c r="B41" s="155"/>
      <c r="C41" s="155"/>
      <c r="D41" s="155"/>
      <c r="E41" s="154"/>
      <c r="F41" s="156"/>
      <c r="G41" s="149"/>
    </row>
    <row r="42" spans="1:7" ht="10.5">
      <c r="A42" s="143"/>
      <c r="B42" s="155" t="s">
        <v>138</v>
      </c>
      <c r="C42" s="155"/>
      <c r="D42" s="155"/>
      <c r="E42" s="154" t="s">
        <v>15</v>
      </c>
      <c r="F42" s="156">
        <f>'04'!B21</f>
        <v>70000</v>
      </c>
      <c r="G42" s="149"/>
    </row>
    <row r="43" spans="1:7" ht="6" customHeight="1">
      <c r="A43" s="143"/>
      <c r="B43" s="248"/>
      <c r="C43" s="155"/>
      <c r="D43" s="155"/>
      <c r="E43" s="154"/>
      <c r="F43" s="156"/>
      <c r="G43" s="149"/>
    </row>
    <row r="44" spans="1:7" ht="10.5">
      <c r="A44" s="143"/>
      <c r="B44" s="248" t="s">
        <v>139</v>
      </c>
      <c r="C44" s="155"/>
      <c r="D44" s="155"/>
      <c r="E44" s="154" t="s">
        <v>15</v>
      </c>
      <c r="F44" s="156">
        <f>'04'!D21-'04'!B21</f>
        <v>115.96</v>
      </c>
      <c r="G44" s="149"/>
    </row>
    <row r="45" spans="1:7" ht="6" customHeight="1">
      <c r="A45" s="143"/>
      <c r="B45" s="248"/>
      <c r="C45" s="155"/>
      <c r="D45" s="155"/>
      <c r="E45" s="154"/>
      <c r="F45" s="156"/>
      <c r="G45" s="149"/>
    </row>
    <row r="46" spans="1:7" ht="12.75" customHeight="1">
      <c r="A46" s="143"/>
      <c r="B46" s="248" t="s">
        <v>140</v>
      </c>
      <c r="C46" s="155"/>
      <c r="D46" s="155"/>
      <c r="E46" s="154" t="s">
        <v>15</v>
      </c>
      <c r="F46" s="157">
        <f>'04'!F21</f>
        <v>31201.6</v>
      </c>
      <c r="G46" s="149"/>
    </row>
    <row r="47" spans="1:7" ht="15" customHeight="1">
      <c r="A47" s="143"/>
      <c r="B47" s="158" t="s">
        <v>201</v>
      </c>
      <c r="C47" s="155"/>
      <c r="D47" s="155"/>
      <c r="E47" s="154"/>
      <c r="F47" s="156"/>
      <c r="G47" s="159">
        <f>F42+F44+F46</f>
        <v>101317.56</v>
      </c>
    </row>
    <row r="48" spans="1:7" ht="10.5">
      <c r="A48" s="143"/>
      <c r="B48" s="248"/>
      <c r="C48" s="155"/>
      <c r="D48" s="155"/>
      <c r="E48" s="154"/>
      <c r="F48" s="156"/>
      <c r="G48" s="149"/>
    </row>
    <row r="49" spans="1:7" ht="10.5">
      <c r="A49" s="143"/>
      <c r="B49" s="155"/>
      <c r="C49" s="155"/>
      <c r="D49" s="155"/>
      <c r="E49" s="154"/>
      <c r="F49" s="156"/>
      <c r="G49" s="149"/>
    </row>
    <row r="50" spans="1:7" ht="15.75" customHeight="1">
      <c r="A50" s="143"/>
      <c r="B50" s="162" t="s">
        <v>141</v>
      </c>
      <c r="C50" s="155"/>
      <c r="D50" s="155"/>
      <c r="E50" s="154" t="s">
        <v>15</v>
      </c>
      <c r="F50" s="157">
        <f>'05'!K24</f>
        <v>432035.22</v>
      </c>
      <c r="G50" s="149"/>
    </row>
    <row r="51" spans="1:7" s="169" customFormat="1" ht="10.5" customHeight="1">
      <c r="A51" s="163"/>
      <c r="B51" s="249" t="s">
        <v>142</v>
      </c>
      <c r="C51" s="165"/>
      <c r="D51" s="166"/>
      <c r="E51" s="167"/>
      <c r="F51" s="6"/>
      <c r="G51" s="168"/>
    </row>
    <row r="52" spans="1:7" ht="15" customHeight="1">
      <c r="A52" s="143"/>
      <c r="B52" s="158" t="s">
        <v>202</v>
      </c>
      <c r="C52" s="155"/>
      <c r="D52" s="155"/>
      <c r="E52" s="154"/>
      <c r="F52" s="156"/>
      <c r="G52" s="159">
        <f>F50</f>
        <v>432035.22</v>
      </c>
    </row>
    <row r="53" spans="1:7" s="169" customFormat="1" ht="11.25" customHeight="1">
      <c r="A53" s="163"/>
      <c r="B53" s="164"/>
      <c r="C53" s="165"/>
      <c r="D53" s="166"/>
      <c r="E53" s="167"/>
      <c r="F53" s="6"/>
      <c r="G53" s="160"/>
    </row>
    <row r="54" spans="1:7" ht="13.5" customHeight="1" hidden="1">
      <c r="A54" s="143"/>
      <c r="B54" s="161"/>
      <c r="C54" s="155"/>
      <c r="D54" s="155"/>
      <c r="E54" s="154"/>
      <c r="F54" s="156"/>
      <c r="G54" s="149"/>
    </row>
    <row r="55" spans="1:7" ht="8.25" customHeight="1">
      <c r="A55" s="143"/>
      <c r="B55" s="140"/>
      <c r="C55" s="140"/>
      <c r="D55" s="140"/>
      <c r="E55" s="141"/>
      <c r="F55" s="140"/>
      <c r="G55" s="149"/>
    </row>
    <row r="56" spans="1:7" s="169" customFormat="1" ht="16.5" customHeight="1">
      <c r="A56" s="163"/>
      <c r="B56" s="170" t="s">
        <v>90</v>
      </c>
      <c r="C56" s="171">
        <v>41883</v>
      </c>
      <c r="D56" s="166" t="s">
        <v>91</v>
      </c>
      <c r="E56" s="167"/>
      <c r="F56" s="6"/>
      <c r="G56" s="269">
        <f>SUM(G31:G53)</f>
        <v>725684.56</v>
      </c>
    </row>
    <row r="57" spans="1:7" s="169" customFormat="1" ht="0.75" customHeight="1">
      <c r="A57" s="163"/>
      <c r="B57" s="170"/>
      <c r="C57" s="165"/>
      <c r="D57" s="166"/>
      <c r="E57" s="167"/>
      <c r="F57" s="6"/>
      <c r="G57" s="160"/>
    </row>
    <row r="58" spans="1:7" s="169" customFormat="1" ht="13.5" customHeight="1" hidden="1">
      <c r="A58" s="163"/>
      <c r="B58" s="170"/>
      <c r="C58" s="165"/>
      <c r="D58" s="166"/>
      <c r="E58" s="167"/>
      <c r="F58" s="6"/>
      <c r="G58" s="160"/>
    </row>
    <row r="59" spans="1:7" s="169" customFormat="1" ht="12" customHeight="1" hidden="1">
      <c r="A59" s="163"/>
      <c r="B59" s="170"/>
      <c r="C59" s="165"/>
      <c r="D59" s="166"/>
      <c r="E59" s="167"/>
      <c r="F59" s="6"/>
      <c r="G59" s="160"/>
    </row>
    <row r="60" spans="1:7" s="169" customFormat="1" ht="12" customHeight="1" hidden="1">
      <c r="A60" s="163"/>
      <c r="B60" s="170"/>
      <c r="C60" s="282"/>
      <c r="D60" s="282"/>
      <c r="E60" s="167"/>
      <c r="F60" s="6"/>
      <c r="G60" s="160"/>
    </row>
    <row r="61" spans="1:7" s="169" customFormat="1" ht="15" customHeight="1" hidden="1">
      <c r="A61" s="163"/>
      <c r="B61" s="164"/>
      <c r="C61" s="165"/>
      <c r="D61" s="166"/>
      <c r="E61" s="167"/>
      <c r="F61" s="6"/>
      <c r="G61" s="160"/>
    </row>
    <row r="62" spans="1:7" s="169" customFormat="1" ht="17.25" customHeight="1">
      <c r="A62" s="163"/>
      <c r="B62" s="164"/>
      <c r="C62" s="165"/>
      <c r="D62" s="166"/>
      <c r="E62" s="167"/>
      <c r="F62" s="6"/>
      <c r="G62" s="160"/>
    </row>
    <row r="63" spans="1:7" s="169" customFormat="1" ht="12" customHeight="1">
      <c r="A63" s="163"/>
      <c r="B63" s="170" t="s">
        <v>149</v>
      </c>
      <c r="C63" s="171"/>
      <c r="D63" s="166"/>
      <c r="E63" s="167"/>
      <c r="F63" s="6"/>
      <c r="G63" s="172"/>
    </row>
    <row r="64" spans="1:7" s="169" customFormat="1" ht="12" customHeight="1">
      <c r="A64" s="163"/>
      <c r="B64" s="170" t="s">
        <v>197</v>
      </c>
      <c r="C64" s="171"/>
      <c r="D64" s="166" t="s">
        <v>91</v>
      </c>
      <c r="E64" s="167"/>
      <c r="F64" s="6"/>
      <c r="G64" s="269">
        <f>'06'!O71</f>
        <v>11380.77</v>
      </c>
    </row>
    <row r="65" spans="1:7" ht="41.25" customHeight="1">
      <c r="A65" s="173"/>
      <c r="B65" s="174"/>
      <c r="C65" s="174"/>
      <c r="D65" s="174"/>
      <c r="E65" s="175"/>
      <c r="F65" s="176"/>
      <c r="G65" s="177"/>
    </row>
    <row r="66" spans="5:6" ht="10.5">
      <c r="E66" s="136"/>
      <c r="F66" s="24"/>
    </row>
    <row r="67" spans="2:6" ht="10.5">
      <c r="B67" s="178"/>
      <c r="C67" s="178"/>
      <c r="E67" s="136"/>
      <c r="F67" s="179"/>
    </row>
    <row r="68" spans="5:7" ht="10.5">
      <c r="E68" s="136"/>
      <c r="F68" s="125"/>
      <c r="G68" s="125" t="s">
        <v>203</v>
      </c>
    </row>
    <row r="69" spans="4:7" ht="12.75">
      <c r="D69" s="180"/>
      <c r="E69" s="136"/>
      <c r="F69" s="286" t="s">
        <v>204</v>
      </c>
      <c r="G69" s="125"/>
    </row>
    <row r="70" ht="10.5">
      <c r="F70" s="151"/>
    </row>
    <row r="75" ht="13.5" customHeight="1"/>
  </sheetData>
  <sheetProtection/>
  <mergeCells count="2">
    <mergeCell ref="A10:G10"/>
    <mergeCell ref="C60:D60"/>
  </mergeCells>
  <printOptions/>
  <pageMargins left="0.984251968503937" right="0.7086614173228347" top="0.984251968503937" bottom="0.7874015748031497" header="0.31496062992125984" footer="0.31496062992125984"/>
  <pageSetup horizontalDpi="600" verticalDpi="600" orientation="portrait" paperSize="9" r:id="rId1"/>
  <headerFooter>
    <oddHeader>&amp;R
&amp;"Tahoma,Normal"&amp;8Anexo: 07
Folha : 0&amp;P&amp;"Arial,Normal"&amp;10
&amp;"Tahoma,Normal"&amp;8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ARRUDA</dc:creator>
  <cp:keywords/>
  <dc:description/>
  <cp:lastModifiedBy>User</cp:lastModifiedBy>
  <cp:lastPrinted>2015-04-13T20:44:57Z</cp:lastPrinted>
  <dcterms:created xsi:type="dcterms:W3CDTF">1998-10-10T16:06:08Z</dcterms:created>
  <dcterms:modified xsi:type="dcterms:W3CDTF">2015-04-13T20:44:58Z</dcterms:modified>
  <cp:category/>
  <cp:version/>
  <cp:contentType/>
  <cp:contentStatus/>
</cp:coreProperties>
</file>